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22807/Desktop/перевол от 27.12.22/"/>
    </mc:Choice>
  </mc:AlternateContent>
  <xr:revisionPtr revIDLastSave="0" documentId="8_{8BC8B166-D679-2940-BA09-C33120867B9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ТЭУ по кредитной рус (24ч)" sheetId="11" r:id="rId1"/>
    <sheet name="график " sheetId="3" r:id="rId2"/>
    <sheet name="сводные данные" sheetId="4" r:id="rId3"/>
  </sheets>
  <definedNames>
    <definedName name="_xlnm.Print_Area" localSheetId="1">'график '!$A$1:$CZ$31</definedName>
    <definedName name="_xlnm.Print_Area" localSheetId="0">'ТЭУ по кредитной рус (24ч)'!$A$1:$V$146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8" i="11" l="1"/>
  <c r="F128" i="11" s="1"/>
  <c r="G124" i="11"/>
  <c r="AF7" i="4"/>
  <c r="AF8" i="4"/>
  <c r="AF9" i="4"/>
  <c r="AF6" i="4"/>
  <c r="AZ6" i="4" s="1"/>
  <c r="AS9" i="4"/>
  <c r="AS8" i="4"/>
  <c r="AS7" i="4"/>
  <c r="AG8" i="4"/>
  <c r="AG10" i="4" s="1"/>
  <c r="AG7" i="4"/>
  <c r="AY7" i="4"/>
  <c r="AY8" i="4"/>
  <c r="AY9" i="4"/>
  <c r="AY6" i="4"/>
  <c r="AX6" i="4"/>
  <c r="AM7" i="4"/>
  <c r="AM8" i="4"/>
  <c r="AD6" i="4"/>
  <c r="AD9" i="4"/>
  <c r="AX9" i="4" s="1"/>
  <c r="AP9" i="4"/>
  <c r="AQ10" i="4"/>
  <c r="AP10" i="4"/>
  <c r="AR9" i="4"/>
  <c r="AR10" i="4" s="1"/>
  <c r="AL7" i="4"/>
  <c r="AL8" i="4"/>
  <c r="AJ7" i="4"/>
  <c r="AJ8" i="4"/>
  <c r="AJ9" i="4"/>
  <c r="AL9" i="4"/>
  <c r="AO8" i="4"/>
  <c r="AM9" i="4"/>
  <c r="AM10" i="4" s="1"/>
  <c r="AW10" i="4"/>
  <c r="AV10" i="4"/>
  <c r="AT10" i="4"/>
  <c r="AN10" i="4"/>
  <c r="AK10" i="4"/>
  <c r="AH10" i="4"/>
  <c r="AU9" i="4"/>
  <c r="AO9" i="4"/>
  <c r="AI9" i="4"/>
  <c r="AU8" i="4"/>
  <c r="AI8" i="4"/>
  <c r="AO7" i="4"/>
  <c r="AI7" i="4"/>
  <c r="AZ7" i="4" l="1"/>
  <c r="AZ9" i="4"/>
  <c r="AZ8" i="4"/>
  <c r="AL10" i="4"/>
  <c r="AS10" i="4"/>
  <c r="AJ10" i="4"/>
  <c r="AU10" i="4"/>
  <c r="AI10" i="4"/>
  <c r="AO10" i="4"/>
  <c r="I103" i="11" l="1"/>
  <c r="H103" i="11"/>
  <c r="U125" i="11"/>
  <c r="V125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V118" i="11"/>
  <c r="U118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G126" i="11"/>
  <c r="F126" i="11" s="1"/>
  <c r="G121" i="11"/>
  <c r="F121" i="11" s="1"/>
  <c r="H125" i="11"/>
  <c r="I125" i="11"/>
  <c r="J126" i="11"/>
  <c r="K126" i="11"/>
  <c r="L126" i="11"/>
  <c r="M126" i="11"/>
  <c r="O126" i="11"/>
  <c r="P126" i="11"/>
  <c r="Q126" i="11"/>
  <c r="R126" i="11"/>
  <c r="S126" i="11"/>
  <c r="T126" i="11"/>
  <c r="T125" i="11" s="1"/>
  <c r="J127" i="11"/>
  <c r="K127" i="11"/>
  <c r="L127" i="11"/>
  <c r="M127" i="11"/>
  <c r="M125" i="11" s="1"/>
  <c r="N125" i="11"/>
  <c r="O127" i="11"/>
  <c r="P127" i="11"/>
  <c r="Q127" i="11"/>
  <c r="R127" i="11"/>
  <c r="S127" i="11"/>
  <c r="T127" i="11"/>
  <c r="G127" i="11"/>
  <c r="F127" i="11" s="1"/>
  <c r="G117" i="11"/>
  <c r="F117" i="11" s="1"/>
  <c r="T37" i="11"/>
  <c r="H90" i="11"/>
  <c r="H89" i="11" s="1"/>
  <c r="I90" i="11"/>
  <c r="I89" i="11" s="1"/>
  <c r="J90" i="11"/>
  <c r="K90" i="11"/>
  <c r="L90" i="11"/>
  <c r="L89" i="11" s="1"/>
  <c r="M90" i="11"/>
  <c r="M89" i="11" s="1"/>
  <c r="N90" i="11"/>
  <c r="N89" i="11" s="1"/>
  <c r="O90" i="11"/>
  <c r="O89" i="11" s="1"/>
  <c r="P90" i="11"/>
  <c r="P89" i="11" s="1"/>
  <c r="Q90" i="11"/>
  <c r="Q89" i="11" s="1"/>
  <c r="R90" i="11"/>
  <c r="R89" i="11" s="1"/>
  <c r="T90" i="11"/>
  <c r="U90" i="11"/>
  <c r="V90" i="11"/>
  <c r="S90" i="11"/>
  <c r="S89" i="11" s="1"/>
  <c r="T89" i="11"/>
  <c r="G92" i="11"/>
  <c r="F92" i="11" s="1"/>
  <c r="G93" i="11"/>
  <c r="F93" i="11" s="1"/>
  <c r="J89" i="11"/>
  <c r="K89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G84" i="11"/>
  <c r="F84" i="11" s="1"/>
  <c r="J125" i="11" l="1"/>
  <c r="Q125" i="11"/>
  <c r="P125" i="11"/>
  <c r="K125" i="11"/>
  <c r="R125" i="11"/>
  <c r="L125" i="11"/>
  <c r="S125" i="11"/>
  <c r="O125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H58" i="11" l="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G54" i="11"/>
  <c r="H48" i="11"/>
  <c r="I48" i="11"/>
  <c r="J48" i="11"/>
  <c r="K48" i="11"/>
  <c r="L48" i="11"/>
  <c r="M48" i="11"/>
  <c r="N48" i="11"/>
  <c r="O48" i="11"/>
  <c r="P48" i="11"/>
  <c r="Q48" i="11"/>
  <c r="R48" i="11"/>
  <c r="G50" i="11"/>
  <c r="F50" i="11" s="1"/>
  <c r="G88" i="11"/>
  <c r="F88" i="11" s="1"/>
  <c r="G87" i="11"/>
  <c r="F87" i="11" s="1"/>
  <c r="G86" i="11"/>
  <c r="F86" i="11" s="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F85" i="11" l="1"/>
  <c r="G85" i="11"/>
  <c r="G133" i="11"/>
  <c r="G95" i="11"/>
  <c r="G68" i="11"/>
  <c r="F68" i="11" l="1"/>
  <c r="F97" i="11" l="1"/>
  <c r="F96" i="11"/>
  <c r="F95" i="11"/>
  <c r="G113" i="11"/>
  <c r="F113" i="11" s="1"/>
  <c r="G112" i="11"/>
  <c r="F112" i="11" s="1"/>
  <c r="U103" i="11"/>
  <c r="F133" i="11"/>
  <c r="F134" i="11"/>
  <c r="F135" i="11"/>
  <c r="G60" i="11"/>
  <c r="F60" i="11" s="1"/>
  <c r="G61" i="11"/>
  <c r="F61" i="11" s="1"/>
  <c r="F54" i="11"/>
  <c r="G111" i="11" l="1"/>
  <c r="F69" i="11"/>
  <c r="F70" i="11"/>
  <c r="G45" i="11"/>
  <c r="F45" i="11" s="1"/>
  <c r="G26" i="11"/>
  <c r="F26" i="11" s="1"/>
  <c r="G27" i="11"/>
  <c r="F27" i="11" s="1"/>
  <c r="G23" i="11"/>
  <c r="F23" i="11" s="1"/>
  <c r="F111" i="11" l="1"/>
  <c r="F124" i="11"/>
  <c r="G123" i="11"/>
  <c r="F123" i="11" s="1"/>
  <c r="G120" i="11"/>
  <c r="F120" i="11" s="1"/>
  <c r="G119" i="11"/>
  <c r="G116" i="11"/>
  <c r="F116" i="11" s="1"/>
  <c r="G115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V114" i="11"/>
  <c r="H111" i="11"/>
  <c r="H110" i="11" s="1"/>
  <c r="I111" i="11"/>
  <c r="I110" i="11" s="1"/>
  <c r="J111" i="11"/>
  <c r="J110" i="11" s="1"/>
  <c r="K111" i="11"/>
  <c r="K110" i="11" s="1"/>
  <c r="L111" i="11"/>
  <c r="L110" i="11" s="1"/>
  <c r="M111" i="11"/>
  <c r="M110" i="11" s="1"/>
  <c r="N111" i="11"/>
  <c r="O111" i="11"/>
  <c r="O110" i="11" s="1"/>
  <c r="P111" i="11"/>
  <c r="P110" i="11" s="1"/>
  <c r="Q111" i="11"/>
  <c r="Q110" i="11" s="1"/>
  <c r="R111" i="11"/>
  <c r="R110" i="11" s="1"/>
  <c r="S111" i="11"/>
  <c r="S110" i="11" s="1"/>
  <c r="T111" i="11"/>
  <c r="T110" i="11" s="1"/>
  <c r="U111" i="11"/>
  <c r="U110" i="11" s="1"/>
  <c r="V111" i="11"/>
  <c r="S71" i="11"/>
  <c r="T71" i="11"/>
  <c r="G65" i="11"/>
  <c r="F65" i="11" s="1"/>
  <c r="G66" i="11"/>
  <c r="F66" i="11" s="1"/>
  <c r="H28" i="11"/>
  <c r="I28" i="11"/>
  <c r="J28" i="11"/>
  <c r="K28" i="11"/>
  <c r="L28" i="11"/>
  <c r="M28" i="11"/>
  <c r="N28" i="11"/>
  <c r="Q28" i="11"/>
  <c r="R28" i="11"/>
  <c r="S28" i="11"/>
  <c r="T28" i="11"/>
  <c r="U28" i="11"/>
  <c r="V2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G81" i="11"/>
  <c r="F81" i="11" s="1"/>
  <c r="N110" i="11" l="1"/>
  <c r="F125" i="11"/>
  <c r="G125" i="11"/>
  <c r="F115" i="11"/>
  <c r="F114" i="11" s="1"/>
  <c r="G114" i="11"/>
  <c r="V110" i="11"/>
  <c r="F119" i="11"/>
  <c r="F118" i="11" s="1"/>
  <c r="G118" i="11"/>
  <c r="G83" i="11"/>
  <c r="G82" i="11" s="1"/>
  <c r="H74" i="11"/>
  <c r="H73" i="11" s="1"/>
  <c r="H94" i="11" s="1"/>
  <c r="I74" i="11"/>
  <c r="I73" i="11" s="1"/>
  <c r="I94" i="11" s="1"/>
  <c r="J74" i="11"/>
  <c r="J73" i="11" s="1"/>
  <c r="J94" i="11" s="1"/>
  <c r="K74" i="11"/>
  <c r="K73" i="11" s="1"/>
  <c r="K94" i="11" s="1"/>
  <c r="L74" i="11"/>
  <c r="L73" i="11" s="1"/>
  <c r="L94" i="11" s="1"/>
  <c r="M74" i="11"/>
  <c r="M73" i="11" s="1"/>
  <c r="M94" i="11" s="1"/>
  <c r="N74" i="11"/>
  <c r="N73" i="11" s="1"/>
  <c r="N94" i="11" s="1"/>
  <c r="O74" i="11"/>
  <c r="O73" i="11" s="1"/>
  <c r="P74" i="11"/>
  <c r="P73" i="11" s="1"/>
  <c r="Q74" i="11"/>
  <c r="Q73" i="11" s="1"/>
  <c r="R74" i="11"/>
  <c r="R73" i="11" s="1"/>
  <c r="S74" i="11"/>
  <c r="S73" i="11" s="1"/>
  <c r="T74" i="11"/>
  <c r="T73" i="11" s="1"/>
  <c r="U74" i="11"/>
  <c r="V74" i="11"/>
  <c r="G131" i="11"/>
  <c r="F131" i="11" s="1"/>
  <c r="G130" i="11"/>
  <c r="F130" i="11" s="1"/>
  <c r="G129" i="11"/>
  <c r="G109" i="11"/>
  <c r="F109" i="11" s="1"/>
  <c r="G108" i="11"/>
  <c r="F108" i="11" s="1"/>
  <c r="G107" i="11"/>
  <c r="F107" i="11" s="1"/>
  <c r="G106" i="11"/>
  <c r="F106" i="11" s="1"/>
  <c r="V105" i="11"/>
  <c r="U105" i="11"/>
  <c r="U102" i="11" s="1"/>
  <c r="U132" i="11" s="1"/>
  <c r="T105" i="11"/>
  <c r="S105" i="11"/>
  <c r="R105" i="11"/>
  <c r="R102" i="11" s="1"/>
  <c r="R132" i="11" s="1"/>
  <c r="Q105" i="11"/>
  <c r="Q102" i="11" s="1"/>
  <c r="Q132" i="11" s="1"/>
  <c r="P105" i="11"/>
  <c r="P102" i="11" s="1"/>
  <c r="P132" i="11" s="1"/>
  <c r="O105" i="11"/>
  <c r="O102" i="11" s="1"/>
  <c r="O132" i="11" s="1"/>
  <c r="N105" i="11"/>
  <c r="N102" i="11" s="1"/>
  <c r="N132" i="11" s="1"/>
  <c r="M105" i="11"/>
  <c r="M102" i="11" s="1"/>
  <c r="M132" i="11" s="1"/>
  <c r="L105" i="11"/>
  <c r="L102" i="11" s="1"/>
  <c r="L132" i="11" s="1"/>
  <c r="K105" i="11"/>
  <c r="K102" i="11" s="1"/>
  <c r="K132" i="11" s="1"/>
  <c r="J105" i="11"/>
  <c r="J102" i="11" s="1"/>
  <c r="J132" i="11" s="1"/>
  <c r="I105" i="11"/>
  <c r="I102" i="11" s="1"/>
  <c r="I132" i="11" s="1"/>
  <c r="H105" i="11"/>
  <c r="H102" i="11" s="1"/>
  <c r="H132" i="11" s="1"/>
  <c r="G104" i="11"/>
  <c r="F104" i="11" s="1"/>
  <c r="V103" i="11"/>
  <c r="V102" i="11" s="1"/>
  <c r="T103" i="11"/>
  <c r="S103" i="11"/>
  <c r="G91" i="11"/>
  <c r="V89" i="11"/>
  <c r="U89" i="11"/>
  <c r="G80" i="11"/>
  <c r="F80" i="11" s="1"/>
  <c r="G79" i="11"/>
  <c r="F79" i="11" s="1"/>
  <c r="V78" i="11"/>
  <c r="U78" i="11"/>
  <c r="G77" i="11"/>
  <c r="F77" i="11" s="1"/>
  <c r="G76" i="11"/>
  <c r="F76" i="11" s="1"/>
  <c r="G75" i="11"/>
  <c r="F75" i="11" s="1"/>
  <c r="G64" i="11"/>
  <c r="G63" i="11" s="1"/>
  <c r="G59" i="11"/>
  <c r="G57" i="11"/>
  <c r="F57" i="11" s="1"/>
  <c r="G56" i="11"/>
  <c r="F56" i="11" s="1"/>
  <c r="V55" i="11"/>
  <c r="U55" i="11"/>
  <c r="T55" i="11"/>
  <c r="S55" i="11"/>
  <c r="R55" i="11"/>
  <c r="R46" i="11" s="1"/>
  <c r="Q55" i="11"/>
  <c r="Q46" i="11" s="1"/>
  <c r="P55" i="11"/>
  <c r="P46" i="11" s="1"/>
  <c r="O55" i="11"/>
  <c r="O46" i="11" s="1"/>
  <c r="N55" i="11"/>
  <c r="N46" i="11" s="1"/>
  <c r="M55" i="11"/>
  <c r="M46" i="11" s="1"/>
  <c r="L55" i="11"/>
  <c r="L46" i="11" s="1"/>
  <c r="K55" i="11"/>
  <c r="K46" i="11" s="1"/>
  <c r="J55" i="11"/>
  <c r="J46" i="11" s="1"/>
  <c r="I55" i="11"/>
  <c r="I46" i="11" s="1"/>
  <c r="H55" i="11"/>
  <c r="H46" i="11" s="1"/>
  <c r="G53" i="11"/>
  <c r="G52" i="11" s="1"/>
  <c r="G51" i="11"/>
  <c r="F51" i="11" s="1"/>
  <c r="G49" i="11"/>
  <c r="V48" i="11"/>
  <c r="U48" i="11"/>
  <c r="T48" i="11"/>
  <c r="S48" i="11"/>
  <c r="G44" i="11"/>
  <c r="F44" i="11" s="1"/>
  <c r="G43" i="11"/>
  <c r="F43" i="11" s="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0" i="11"/>
  <c r="F40" i="11" s="1"/>
  <c r="G39" i="11"/>
  <c r="F39" i="11" s="1"/>
  <c r="G38" i="11"/>
  <c r="F38" i="11" s="1"/>
  <c r="V37" i="11"/>
  <c r="U37" i="11"/>
  <c r="R37" i="11"/>
  <c r="Q37" i="11"/>
  <c r="P37" i="11"/>
  <c r="O37" i="11"/>
  <c r="N37" i="11"/>
  <c r="M37" i="11"/>
  <c r="L37" i="11"/>
  <c r="K37" i="11"/>
  <c r="J37" i="11"/>
  <c r="I37" i="11"/>
  <c r="H37" i="11"/>
  <c r="G36" i="11"/>
  <c r="G35" i="11" s="1"/>
  <c r="F35" i="11" s="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4" i="11"/>
  <c r="F34" i="11" s="1"/>
  <c r="V33" i="11"/>
  <c r="U33" i="11"/>
  <c r="T31" i="11"/>
  <c r="R33" i="11"/>
  <c r="Q33" i="11"/>
  <c r="P33" i="11"/>
  <c r="O33" i="11"/>
  <c r="N33" i="11"/>
  <c r="M33" i="11"/>
  <c r="L33" i="11"/>
  <c r="K33" i="11"/>
  <c r="J33" i="11"/>
  <c r="I33" i="11"/>
  <c r="H33" i="11"/>
  <c r="E28" i="11"/>
  <c r="G22" i="11"/>
  <c r="F22" i="11" s="1"/>
  <c r="G21" i="11"/>
  <c r="F21" i="11" s="1"/>
  <c r="G20" i="11"/>
  <c r="F20" i="11" s="1"/>
  <c r="G19" i="11"/>
  <c r="F19" i="11" s="1"/>
  <c r="G18" i="11"/>
  <c r="F18" i="11" s="1"/>
  <c r="G17" i="11"/>
  <c r="F17" i="11" s="1"/>
  <c r="G16" i="11"/>
  <c r="F16" i="11" s="1"/>
  <c r="G15" i="11"/>
  <c r="F15" i="11" s="1"/>
  <c r="G14" i="11"/>
  <c r="F14" i="11" s="1"/>
  <c r="G13" i="11"/>
  <c r="F13" i="11" s="1"/>
  <c r="G12" i="11"/>
  <c r="F12" i="11" s="1"/>
  <c r="G11" i="11"/>
  <c r="F11" i="11" s="1"/>
  <c r="G10" i="11"/>
  <c r="F10" i="11" s="1"/>
  <c r="G9" i="11"/>
  <c r="F9" i="11" s="1"/>
  <c r="P8" i="11"/>
  <c r="P24" i="11" s="1"/>
  <c r="O8" i="11"/>
  <c r="O24" i="11" s="1"/>
  <c r="N8" i="11"/>
  <c r="M8" i="11"/>
  <c r="L8" i="11"/>
  <c r="K8" i="11"/>
  <c r="J8" i="11"/>
  <c r="I8" i="11"/>
  <c r="H8" i="11"/>
  <c r="T8" i="4"/>
  <c r="F8" i="11" l="1"/>
  <c r="F129" i="11"/>
  <c r="V132" i="11"/>
  <c r="G110" i="11"/>
  <c r="F110" i="11" s="1"/>
  <c r="V46" i="11"/>
  <c r="F91" i="11"/>
  <c r="F90" i="11" s="1"/>
  <c r="F89" i="11" s="1"/>
  <c r="G90" i="11"/>
  <c r="G89" i="11" s="1"/>
  <c r="T46" i="11"/>
  <c r="S46" i="11"/>
  <c r="H31" i="11"/>
  <c r="H67" i="11" s="1"/>
  <c r="H71" i="11" s="1"/>
  <c r="L31" i="11"/>
  <c r="L98" i="11" s="1"/>
  <c r="P31" i="11"/>
  <c r="T94" i="11"/>
  <c r="K31" i="11"/>
  <c r="K67" i="11" s="1"/>
  <c r="O31" i="11"/>
  <c r="O94" i="11" s="1"/>
  <c r="O98" i="11" s="1"/>
  <c r="S31" i="11"/>
  <c r="S94" i="11" s="1"/>
  <c r="F83" i="11"/>
  <c r="F82" i="11" s="1"/>
  <c r="U46" i="11"/>
  <c r="I31" i="11"/>
  <c r="I67" i="11" s="1"/>
  <c r="I71" i="11" s="1"/>
  <c r="M31" i="11"/>
  <c r="M67" i="11" s="1"/>
  <c r="Q31" i="11"/>
  <c r="Q67" i="11" s="1"/>
  <c r="Q71" i="11" s="1"/>
  <c r="J31" i="11"/>
  <c r="J67" i="11" s="1"/>
  <c r="J71" i="11" s="1"/>
  <c r="N31" i="11"/>
  <c r="N67" i="11" s="1"/>
  <c r="R31" i="11"/>
  <c r="R67" i="11" s="1"/>
  <c r="R71" i="11" s="1"/>
  <c r="F64" i="11"/>
  <c r="F63" i="11" s="1"/>
  <c r="F59" i="11"/>
  <c r="F58" i="11" s="1"/>
  <c r="G58" i="11"/>
  <c r="F53" i="11"/>
  <c r="F52" i="11" s="1"/>
  <c r="F49" i="11"/>
  <c r="G48" i="11"/>
  <c r="F48" i="11" s="1"/>
  <c r="T102" i="11"/>
  <c r="F55" i="11"/>
  <c r="O28" i="11"/>
  <c r="P28" i="11"/>
  <c r="S102" i="11"/>
  <c r="S132" i="11" s="1"/>
  <c r="P136" i="11"/>
  <c r="O136" i="11"/>
  <c r="G122" i="11"/>
  <c r="F122" i="11" s="1"/>
  <c r="U73" i="11"/>
  <c r="V73" i="11"/>
  <c r="G78" i="11"/>
  <c r="G55" i="11"/>
  <c r="G74" i="11"/>
  <c r="F74" i="11" s="1"/>
  <c r="U31" i="11"/>
  <c r="V31" i="11"/>
  <c r="G103" i="11"/>
  <c r="G37" i="11"/>
  <c r="F37" i="11" s="1"/>
  <c r="G8" i="11"/>
  <c r="G24" i="11" s="1"/>
  <c r="F24" i="11" s="1"/>
  <c r="G33" i="11"/>
  <c r="G42" i="11"/>
  <c r="F42" i="11" s="1"/>
  <c r="G105" i="11"/>
  <c r="F105" i="11" s="1"/>
  <c r="G46" i="11" l="1"/>
  <c r="L67" i="11"/>
  <c r="T132" i="11"/>
  <c r="T136" i="11" s="1"/>
  <c r="H98" i="11"/>
  <c r="M98" i="11"/>
  <c r="J98" i="11"/>
  <c r="I98" i="11"/>
  <c r="K98" i="11"/>
  <c r="N98" i="11"/>
  <c r="G94" i="11"/>
  <c r="F94" i="11" s="1"/>
  <c r="Q98" i="11"/>
  <c r="R98" i="11"/>
  <c r="I137" i="11"/>
  <c r="F78" i="11"/>
  <c r="G73" i="11"/>
  <c r="F33" i="11"/>
  <c r="F31" i="11" s="1"/>
  <c r="G31" i="11"/>
  <c r="F46" i="11"/>
  <c r="I136" i="11"/>
  <c r="R136" i="11"/>
  <c r="S136" i="11"/>
  <c r="Q136" i="11"/>
  <c r="G102" i="11"/>
  <c r="G132" i="11" s="1"/>
  <c r="U136" i="11"/>
  <c r="F103" i="11"/>
  <c r="F102" i="11" s="1"/>
  <c r="F132" i="11" s="1"/>
  <c r="R137" i="11"/>
  <c r="P67" i="11"/>
  <c r="P71" i="11" s="1"/>
  <c r="V136" i="11"/>
  <c r="M71" i="11"/>
  <c r="O67" i="11"/>
  <c r="O71" i="11" s="1"/>
  <c r="O138" i="11" s="1"/>
  <c r="U67" i="11"/>
  <c r="U71" i="11" s="1"/>
  <c r="L71" i="11"/>
  <c r="N71" i="11"/>
  <c r="K71" i="11"/>
  <c r="F28" i="11"/>
  <c r="G28" i="11"/>
  <c r="V67" i="11"/>
  <c r="V71" i="11" s="1"/>
  <c r="I138" i="11" l="1"/>
  <c r="F73" i="11"/>
  <c r="Q138" i="11"/>
  <c r="K136" i="11"/>
  <c r="K138" i="11" s="1"/>
  <c r="K137" i="11"/>
  <c r="Q137" i="11"/>
  <c r="M136" i="11"/>
  <c r="M138" i="11" s="1"/>
  <c r="M137" i="11"/>
  <c r="O137" i="11"/>
  <c r="L136" i="11"/>
  <c r="L138" i="11" s="1"/>
  <c r="L137" i="11"/>
  <c r="H136" i="11"/>
  <c r="H138" i="11" s="1"/>
  <c r="H137" i="11"/>
  <c r="N136" i="11"/>
  <c r="N138" i="11" s="1"/>
  <c r="N137" i="11"/>
  <c r="J136" i="11"/>
  <c r="J138" i="11" s="1"/>
  <c r="J137" i="11"/>
  <c r="G67" i="11"/>
  <c r="F67" i="11" s="1"/>
  <c r="R138" i="11"/>
  <c r="G136" i="11" l="1"/>
  <c r="G71" i="11"/>
  <c r="F71" i="11"/>
  <c r="F136" i="11" l="1"/>
  <c r="U11" i="4"/>
  <c r="V11" i="4"/>
  <c r="H8" i="4"/>
  <c r="H9" i="4"/>
  <c r="H10" i="4"/>
  <c r="H7" i="4"/>
  <c r="Y10" i="4"/>
  <c r="L11" i="4"/>
  <c r="O11" i="4"/>
  <c r="T10" i="4"/>
  <c r="T9" i="4"/>
  <c r="Q10" i="4"/>
  <c r="Q11" i="4" s="1"/>
  <c r="N10" i="4"/>
  <c r="N11" i="4" s="1"/>
  <c r="I11" i="4"/>
  <c r="K7" i="4"/>
  <c r="K8" i="4"/>
  <c r="K9" i="4"/>
  <c r="K10" i="4"/>
  <c r="J11" i="4"/>
  <c r="K11" i="4" s="1"/>
  <c r="F11" i="4"/>
  <c r="D8" i="4"/>
  <c r="E8" i="4" s="1"/>
  <c r="D9" i="4"/>
  <c r="Z9" i="4" s="1"/>
  <c r="D10" i="4"/>
  <c r="Z10" i="4" s="1"/>
  <c r="E7" i="4"/>
  <c r="Y8" i="4"/>
  <c r="Y9" i="4"/>
  <c r="Y7" i="4"/>
  <c r="G11" i="4"/>
  <c r="M11" i="4"/>
  <c r="P11" i="4"/>
  <c r="S11" i="4"/>
  <c r="T11" i="4" s="1"/>
  <c r="W11" i="4"/>
  <c r="X11" i="4"/>
  <c r="C11" i="4"/>
  <c r="AA8" i="4" l="1"/>
  <c r="H11" i="4"/>
  <c r="Z8" i="4"/>
  <c r="AA7" i="4"/>
  <c r="Z7" i="4"/>
  <c r="E10" i="4"/>
  <c r="AA10" i="4" s="1"/>
  <c r="D11" i="4"/>
  <c r="E9" i="4"/>
  <c r="Y11" i="4"/>
  <c r="Z11" i="4" l="1"/>
  <c r="E11" i="4"/>
  <c r="AA9" i="4"/>
  <c r="AA11" i="4" s="1"/>
  <c r="U94" i="11"/>
  <c r="U98" i="11" s="1"/>
  <c r="U138" i="11" s="1"/>
  <c r="S98" i="11"/>
  <c r="S138" i="11" s="1"/>
  <c r="V94" i="11"/>
  <c r="V137" i="11" s="1"/>
  <c r="P98" i="11"/>
  <c r="P138" i="11" s="1"/>
  <c r="T98" i="11"/>
  <c r="T138" i="11" s="1"/>
  <c r="T137" i="11" l="1"/>
  <c r="P137" i="11"/>
  <c r="S137" i="11"/>
  <c r="V98" i="11"/>
  <c r="V138" i="11" s="1"/>
  <c r="U137" i="11"/>
  <c r="G137" i="11" l="1"/>
  <c r="G98" i="11"/>
  <c r="G138" i="11" s="1"/>
  <c r="F98" i="11" l="1"/>
  <c r="F138" i="11" s="1"/>
  <c r="F137" i="11"/>
  <c r="AY10" i="4"/>
  <c r="AD8" i="4"/>
  <c r="AX8" i="4" s="1"/>
  <c r="AZ10" i="4"/>
  <c r="AF10" i="4"/>
  <c r="AD7" i="4"/>
  <c r="AX7" i="4" s="1"/>
  <c r="AE10" i="4"/>
  <c r="AD10" i="4" l="1"/>
  <c r="AX10" i="4"/>
</calcChain>
</file>

<file path=xl/sharedStrings.xml><?xml version="1.0" encoding="utf-8"?>
<sst xmlns="http://schemas.openxmlformats.org/spreadsheetml/2006/main" count="567" uniqueCount="318">
  <si>
    <t>ПМ 06</t>
  </si>
  <si>
    <t>ПМ 10.1</t>
  </si>
  <si>
    <t>ПМ 06.1</t>
  </si>
  <si>
    <t>Промежуточная аттестация</t>
  </si>
  <si>
    <t>Итоговая аттестация</t>
  </si>
  <si>
    <t>Дипломное проектирование</t>
  </si>
  <si>
    <t>Теоретическое обучение</t>
  </si>
  <si>
    <t>Преддипломная</t>
  </si>
  <si>
    <t>ДП</t>
  </si>
  <si>
    <t>ИА</t>
  </si>
  <si>
    <t>I</t>
  </si>
  <si>
    <t>Э</t>
  </si>
  <si>
    <t>К</t>
  </si>
  <si>
    <t>II</t>
  </si>
  <si>
    <t>III</t>
  </si>
  <si>
    <t>Условные обозначения:</t>
  </si>
  <si>
    <t>-</t>
  </si>
  <si>
    <t>Праздничые дни</t>
  </si>
  <si>
    <t>Преддипломная практика</t>
  </si>
  <si>
    <t>Каникулы</t>
  </si>
  <si>
    <t>Экзаменационная сессия</t>
  </si>
  <si>
    <r>
      <t xml:space="preserve">Форма обучения: </t>
    </r>
    <r>
      <rPr>
        <sz val="10"/>
        <color theme="1"/>
        <rFont val="Times New Roman"/>
        <family val="1"/>
        <charset val="204"/>
      </rPr>
      <t>очная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</si>
  <si>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</si>
  <si>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</si>
  <si>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</si>
  <si>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</si>
  <si>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</si>
  <si>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</si>
  <si>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</si>
  <si>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</si>
  <si>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</si>
  <si>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</si>
  <si>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</si>
  <si>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</si>
  <si>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   1 - 7</t>
  </si>
  <si>
    <t xml:space="preserve">     8 - 14</t>
  </si>
  <si>
    <t xml:space="preserve">     15 - 21</t>
  </si>
  <si>
    <t xml:space="preserve">     22 - 28</t>
  </si>
  <si>
    <t xml:space="preserve">     29 - 5</t>
  </si>
  <si>
    <t xml:space="preserve">     6 - 12</t>
  </si>
  <si>
    <t xml:space="preserve">     13 - 19</t>
  </si>
  <si>
    <t xml:space="preserve">     20 - 26</t>
  </si>
  <si>
    <t xml:space="preserve">     27 - 2</t>
  </si>
  <si>
    <t xml:space="preserve">     3 - 9</t>
  </si>
  <si>
    <t xml:space="preserve">     10 - 16</t>
  </si>
  <si>
    <t xml:space="preserve">     17 - 23</t>
  </si>
  <si>
    <t xml:space="preserve">     24 - 30</t>
  </si>
  <si>
    <t xml:space="preserve">     29 - 4</t>
  </si>
  <si>
    <t xml:space="preserve">     5 - 11</t>
  </si>
  <si>
    <t xml:space="preserve">     12 - 18</t>
  </si>
  <si>
    <t xml:space="preserve">     19 - 25</t>
  </si>
  <si>
    <t xml:space="preserve">     26 - 1</t>
  </si>
  <si>
    <t xml:space="preserve">     2 - 8</t>
  </si>
  <si>
    <t xml:space="preserve">     9 - 15</t>
  </si>
  <si>
    <t xml:space="preserve">     16 - 22</t>
  </si>
  <si>
    <t xml:space="preserve">     23 - 1</t>
  </si>
  <si>
    <t xml:space="preserve">     23 - 29</t>
  </si>
  <si>
    <t xml:space="preserve">     30 - 5</t>
  </si>
  <si>
    <t xml:space="preserve">     20 -26</t>
  </si>
  <si>
    <t xml:space="preserve">     27 - 3</t>
  </si>
  <si>
    <t xml:space="preserve">     4 - 10</t>
  </si>
  <si>
    <t xml:space="preserve">     11 - 17</t>
  </si>
  <si>
    <t xml:space="preserve">     18 - 24</t>
  </si>
  <si>
    <t xml:space="preserve">     25 - 31</t>
  </si>
  <si>
    <t xml:space="preserve">     24 - 31</t>
  </si>
  <si>
    <t>КУРС</t>
  </si>
  <si>
    <t>выпуск</t>
  </si>
  <si>
    <t>Д</t>
  </si>
  <si>
    <t>Пр</t>
  </si>
  <si>
    <t>Курсы</t>
  </si>
  <si>
    <t>Праздничные дни</t>
  </si>
  <si>
    <t>Всего</t>
  </si>
  <si>
    <t>Итого:</t>
  </si>
  <si>
    <t>Производственое обучение</t>
  </si>
  <si>
    <t xml:space="preserve">I. График учебного процесса </t>
  </si>
  <si>
    <t xml:space="preserve">II. Сводные данные по бюджетному времени </t>
  </si>
  <si>
    <t>ООД</t>
  </si>
  <si>
    <t>ООД 01</t>
  </si>
  <si>
    <t>ООД 02</t>
  </si>
  <si>
    <t>ООД 03</t>
  </si>
  <si>
    <t>ООД 04</t>
  </si>
  <si>
    <t>ООД 05</t>
  </si>
  <si>
    <t>ООД 06</t>
  </si>
  <si>
    <t>ООД 07</t>
  </si>
  <si>
    <t>ООД 08</t>
  </si>
  <si>
    <t>ООД 09</t>
  </si>
  <si>
    <t>ООД 10</t>
  </si>
  <si>
    <t>ООД 11</t>
  </si>
  <si>
    <t>ООД 12</t>
  </si>
  <si>
    <t>ООД 13</t>
  </si>
  <si>
    <t>ООД 14</t>
  </si>
  <si>
    <t>ФЗ</t>
  </si>
  <si>
    <t>БМ 01</t>
  </si>
  <si>
    <t>БМ 01.1</t>
  </si>
  <si>
    <t>БМ 02</t>
  </si>
  <si>
    <t>БМ 02.1</t>
  </si>
  <si>
    <t>БМ 03</t>
  </si>
  <si>
    <t>БМ 03.1</t>
  </si>
  <si>
    <t>БМ 04</t>
  </si>
  <si>
    <t>БМ 04.1</t>
  </si>
  <si>
    <t>ПМ 01</t>
  </si>
  <si>
    <t>ПМ 01.1</t>
  </si>
  <si>
    <t>ПМ 01.2</t>
  </si>
  <si>
    <t>ПМ 02</t>
  </si>
  <si>
    <t>ПМ 02.1</t>
  </si>
  <si>
    <t>ПМ 02.2</t>
  </si>
  <si>
    <t>ПМ 03</t>
  </si>
  <si>
    <t>ПМ 03.1</t>
  </si>
  <si>
    <t>ПМ 03.2</t>
  </si>
  <si>
    <t>ПМ 04</t>
  </si>
  <si>
    <t>ПМ 04.1</t>
  </si>
  <si>
    <t>ПМ 04.2</t>
  </si>
  <si>
    <t>ПМ 04.3</t>
  </si>
  <si>
    <t>ПМ 05</t>
  </si>
  <si>
    <t>ПМ 05.1</t>
  </si>
  <si>
    <t>КВ</t>
  </si>
  <si>
    <t>IV</t>
  </si>
  <si>
    <t>/ПР</t>
  </si>
  <si>
    <t>БМ 05.1</t>
  </si>
  <si>
    <t>БМ 05.2</t>
  </si>
  <si>
    <t>БМ 05.3</t>
  </si>
  <si>
    <t>ПМ 07.1</t>
  </si>
  <si>
    <t>ПМ 07.2</t>
  </si>
  <si>
    <t>ПМ 07.3</t>
  </si>
  <si>
    <t>БМ 04.2</t>
  </si>
  <si>
    <t>БМ 04.3</t>
  </si>
  <si>
    <t>ПМ 07</t>
  </si>
  <si>
    <t>ПМ 08</t>
  </si>
  <si>
    <t>ПМ 08.1</t>
  </si>
  <si>
    <t>ПМ 08.2</t>
  </si>
  <si>
    <t>ПМ 09</t>
  </si>
  <si>
    <t>ПМ 09.1</t>
  </si>
  <si>
    <t>ПМ 10</t>
  </si>
  <si>
    <t>"+"    плюс один день</t>
  </si>
  <si>
    <t>"-"     минус один день</t>
  </si>
  <si>
    <t>ПД</t>
  </si>
  <si>
    <t xml:space="preserve">Рабочий учебный план </t>
  </si>
  <si>
    <t>Недель</t>
  </si>
  <si>
    <t>Часов</t>
  </si>
  <si>
    <t>Кредитов</t>
  </si>
  <si>
    <t>Производственное обучение и профессиональная практика</t>
  </si>
  <si>
    <t>Индивидуальный компонент</t>
  </si>
  <si>
    <t>БМ 03.2</t>
  </si>
  <si>
    <t>БМ 03.3</t>
  </si>
  <si>
    <t>БМ 05.4</t>
  </si>
  <si>
    <t>ПМ 06.2</t>
  </si>
  <si>
    <t>ПМ 06.3</t>
  </si>
  <si>
    <t>ПМ 09.2</t>
  </si>
  <si>
    <t>ПМ 11</t>
  </si>
  <si>
    <t>ПМ 11.1</t>
  </si>
  <si>
    <t>ПМ 11.2</t>
  </si>
  <si>
    <t>ПМ 12</t>
  </si>
  <si>
    <t>ПМ 13</t>
  </si>
  <si>
    <t>ПМ 14</t>
  </si>
  <si>
    <t>ПМ 15</t>
  </si>
  <si>
    <t>ПМ 12.1</t>
  </si>
  <si>
    <t>ПМ 12.2</t>
  </si>
  <si>
    <t>ПМ 13.1</t>
  </si>
  <si>
    <t>ПМ 13.2</t>
  </si>
  <si>
    <t>ПМ 16</t>
  </si>
  <si>
    <t>ПМ 17</t>
  </si>
  <si>
    <t>ПМ 14.1</t>
  </si>
  <si>
    <t>ПМ 14.2</t>
  </si>
  <si>
    <t>ПР/Э</t>
  </si>
  <si>
    <t>ЛС-</t>
  </si>
  <si>
    <t>+'ПР</t>
  </si>
  <si>
    <t>ПР/К</t>
  </si>
  <si>
    <t>К/</t>
  </si>
  <si>
    <t>ПМ 09.3</t>
  </si>
  <si>
    <t>Пр/Э</t>
  </si>
  <si>
    <t>Э-/+ИА</t>
  </si>
  <si>
    <t>ПА</t>
  </si>
  <si>
    <t>ПА-/+ИА</t>
  </si>
  <si>
    <t>ПМ 01.3</t>
  </si>
  <si>
    <t>ПМ 12.3</t>
  </si>
  <si>
    <t>ПМ 13.3</t>
  </si>
  <si>
    <t>Св</t>
  </si>
  <si>
    <t>УО</t>
  </si>
  <si>
    <t>К/СМ</t>
  </si>
  <si>
    <t>СМ</t>
  </si>
  <si>
    <t>СМ/</t>
  </si>
  <si>
    <t>ПП</t>
  </si>
  <si>
    <t>Учебно-производственная практика</t>
  </si>
  <si>
    <t>УП</t>
  </si>
  <si>
    <t>Св/К</t>
  </si>
  <si>
    <t>ПР/Св</t>
  </si>
  <si>
    <t>Технологическая практика</t>
  </si>
  <si>
    <t>Т</t>
  </si>
  <si>
    <t>Профессиональная практика</t>
  </si>
  <si>
    <t>ЛС</t>
  </si>
  <si>
    <t xml:space="preserve"> - лагерные сборы</t>
  </si>
  <si>
    <t>учебно-ознакомительная практика</t>
  </si>
  <si>
    <t>сварочная практика</t>
  </si>
  <si>
    <t>слесарно-механическая практика</t>
  </si>
  <si>
    <r>
      <t>Квалификация</t>
    </r>
    <r>
      <rPr>
        <sz val="10"/>
        <color theme="1"/>
        <rFont val="Times New Roman"/>
        <family val="1"/>
        <charset val="204"/>
      </rPr>
      <t>: 4S07130303 - Техник-теплоэнергетик</t>
    </r>
  </si>
  <si>
    <r>
      <t xml:space="preserve">Специальность: </t>
    </r>
    <r>
      <rPr>
        <sz val="10"/>
        <color theme="1"/>
        <rFont val="Times New Roman"/>
        <family val="1"/>
        <charset val="204"/>
      </rPr>
      <t>07130300  – Теплоэнергетические установки тепловых электрических станций</t>
    </r>
  </si>
  <si>
    <t>Module "General education disciplines"</t>
  </si>
  <si>
    <t>Kazakh language and literature</t>
  </si>
  <si>
    <t>Russian language</t>
  </si>
  <si>
    <t>Russian literature</t>
  </si>
  <si>
    <t>Foreign language</t>
  </si>
  <si>
    <t>History of Kazakhstan</t>
  </si>
  <si>
    <t>self-knowledge</t>
  </si>
  <si>
    <t>Geography</t>
  </si>
  <si>
    <t>Maths</t>
  </si>
  <si>
    <t>Computer science</t>
  </si>
  <si>
    <t>Physics</t>
  </si>
  <si>
    <t>Chemistry</t>
  </si>
  <si>
    <t>Biology</t>
  </si>
  <si>
    <t>Basic military and technological training</t>
  </si>
  <si>
    <t>Physical education</t>
  </si>
  <si>
    <t>Intermediate certification</t>
  </si>
  <si>
    <t>Total for compulsory education</t>
  </si>
  <si>
    <t>Extracurricular activities</t>
  </si>
  <si>
    <t>Consultations</t>
  </si>
  <si>
    <t>Total</t>
  </si>
  <si>
    <t>Qualified workforce</t>
  </si>
  <si>
    <t>Basic modules</t>
  </si>
  <si>
    <t>Required Component</t>
  </si>
  <si>
    <t>Development and improvement of physical qualities</t>
  </si>
  <si>
    <t>Application of information, communication and digital technologies</t>
  </si>
  <si>
    <t>Information and Communication Technologies</t>
  </si>
  <si>
    <t>Application of basic knowledge of economics in professional activities</t>
  </si>
  <si>
    <t>Fundamentals of Economics</t>
  </si>
  <si>
    <t>Business Basics</t>
  </si>
  <si>
    <t>Ethics of business communication</t>
  </si>
  <si>
    <t>Component at the choice of educational organization</t>
  </si>
  <si>
    <t>The use of professional vocabulary in the field of professional activity</t>
  </si>
  <si>
    <t>Professional foreign language</t>
  </si>
  <si>
    <t>Professional Kazakh language</t>
  </si>
  <si>
    <t>Office work in the state language</t>
  </si>
  <si>
    <t>Professional modules for the qualification "3W07130301-Machinist-crawler for boiler equipment"</t>
  </si>
  <si>
    <t>Ensuring trouble-free and economical operation of boiler room equipment</t>
  </si>
  <si>
    <t>Theoretical foundations of heat engineering</t>
  </si>
  <si>
    <t>Hydraulics and pumps</t>
  </si>
  <si>
    <t>Locksmith and mechanical practice</t>
  </si>
  <si>
    <t>Maintenance and repair of boilers</t>
  </si>
  <si>
    <t>Boiler plants of thermal power plants</t>
  </si>
  <si>
    <t>Educational and fact-finding practice</t>
  </si>
  <si>
    <t>Preparation of equipment for repair</t>
  </si>
  <si>
    <t>Repair of boiler equipment</t>
  </si>
  <si>
    <t>welding practice</t>
  </si>
  <si>
    <t>Control of the operation of the main and auxiliary boiler equipment</t>
  </si>
  <si>
    <t>Water treatment and wastewater treatment of thermal power plants</t>
  </si>
  <si>
    <t>Fundamentals of thermotechnical measurements</t>
  </si>
  <si>
    <t>Professional practice for a working profession</t>
  </si>
  <si>
    <t>Execution and execution of drawings</t>
  </si>
  <si>
    <t>Drawing</t>
  </si>
  <si>
    <t>final examination</t>
  </si>
  <si>
    <t>Reserve</t>
  </si>
  <si>
    <t>Professional modules for the qualification "3W07130302-Machinist-crawler for turbine equipment"</t>
  </si>
  <si>
    <t>Ensuring reliable and safe operation of turbine equipment</t>
  </si>
  <si>
    <t>Turbine installations of thermal power plants</t>
  </si>
  <si>
    <t>Occupational Safety and Health</t>
  </si>
  <si>
    <t>Training and production practice</t>
  </si>
  <si>
    <t>Maintenance of main and auxiliary turbine equipment</t>
  </si>
  <si>
    <t>Maintenance of turbine equipment</t>
  </si>
  <si>
    <t>Structural materials in thermal power engineering</t>
  </si>
  <si>
    <t>Maintenance and repair of turbine equipment</t>
  </si>
  <si>
    <t>Repair of turbine equipment</t>
  </si>
  <si>
    <t>Compliance with the operating mode of turbine units</t>
  </si>
  <si>
    <t>Thermal power plants and pipelines</t>
  </si>
  <si>
    <t>Application of the basic laws of electrical circuits</t>
  </si>
  <si>
    <t>General electrical engineering with basic electronics</t>
  </si>
  <si>
    <t>Total for skilled workers</t>
  </si>
  <si>
    <t>Mid-level specialist</t>
  </si>
  <si>
    <t>Application of the foundations of social sciences for socialization and adaptation in society and the workforce</t>
  </si>
  <si>
    <t>Fundamentals of Philosophy</t>
  </si>
  <si>
    <t>Culturology</t>
  </si>
  <si>
    <t>Law basics</t>
  </si>
  <si>
    <t>Fundamentals of sociology and political science</t>
  </si>
  <si>
    <t>Professional modules</t>
  </si>
  <si>
    <t>Ensuring the technological process and mode of production of thermal energy</t>
  </si>
  <si>
    <t>Technological practice</t>
  </si>
  <si>
    <t>Performance of maintenance and repair work of the boiler and turbine shop</t>
  </si>
  <si>
    <t>Maintenance and repair of boiler equipment</t>
  </si>
  <si>
    <t>Performance of calculation and design work of the boiler and turbine shop</t>
  </si>
  <si>
    <t>Choice of thermal power equipment of TPP</t>
  </si>
  <si>
    <t>Industry economics</t>
  </si>
  <si>
    <t>Management of boiler and turbine units</t>
  </si>
  <si>
    <t>Fundamentals of automation of heat engineering processes</t>
  </si>
  <si>
    <t>Undergraduate practice</t>
  </si>
  <si>
    <t>TPP electrical equipment</t>
  </si>
  <si>
    <t>Fundamentals of technical mechanics</t>
  </si>
  <si>
    <t>Diploma design</t>
  </si>
  <si>
    <t>Total for mid-level specialist</t>
  </si>
  <si>
    <t>TOTAL</t>
  </si>
  <si>
    <t>Index</t>
  </si>
  <si>
    <t>Name of modules/disciplines</t>
  </si>
  <si>
    <t xml:space="preserve">Exam </t>
  </si>
  <si>
    <t>test</t>
  </si>
  <si>
    <t>control. work</t>
  </si>
  <si>
    <t>form of control</t>
  </si>
  <si>
    <t>III Plan of the educational process</t>
  </si>
  <si>
    <t>Volume of study time</t>
  </si>
  <si>
    <t>Distribution by courses and semesters</t>
  </si>
  <si>
    <t xml:space="preserve">credits </t>
  </si>
  <si>
    <t xml:space="preserve">total hours </t>
  </si>
  <si>
    <t>including</t>
  </si>
  <si>
    <t>Theoretical</t>
  </si>
  <si>
    <t>Laboratory and practical work</t>
  </si>
  <si>
    <t>Course project/work</t>
  </si>
  <si>
    <t>classroom, contact</t>
  </si>
  <si>
    <t>Independent work of the student under the guidance of a teacher</t>
  </si>
  <si>
    <t>Independent work of the student, performed completely independently</t>
  </si>
  <si>
    <t>Industrial training/Professional practice</t>
  </si>
  <si>
    <t>I course</t>
  </si>
  <si>
    <t>II course</t>
  </si>
  <si>
    <t>III course</t>
  </si>
  <si>
    <t>IV course</t>
  </si>
  <si>
    <t xml:space="preserve">1sen
18weeks.
</t>
  </si>
  <si>
    <t xml:space="preserve">2sem
19weeks+ЛС
</t>
  </si>
  <si>
    <t xml:space="preserve">3sem
12
weeks.
</t>
  </si>
  <si>
    <t xml:space="preserve">4sem
6
weeks
</t>
  </si>
  <si>
    <t xml:space="preserve">5sem 12
weeks.
</t>
  </si>
  <si>
    <t xml:space="preserve">6sem
6
weeks.
</t>
  </si>
  <si>
    <t xml:space="preserve">7sem
12
weeks.
</t>
  </si>
  <si>
    <t xml:space="preserve">8sem
6
weeks 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</si>
</sst>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504"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textRotation="90" wrapText="1"/>
    </xf>
    <xf numFmtId="0" fontId="13" fillId="5" borderId="20" xfId="0" applyFont="1" applyFill="1" applyBorder="1" applyAlignment="1">
      <alignment horizontal="center" textRotation="90" wrapText="1"/>
    </xf>
    <xf numFmtId="0" fontId="13" fillId="5" borderId="0" xfId="0" applyFont="1" applyFill="1" applyAlignment="1">
      <alignment horizontal="center" textRotation="90" wrapText="1"/>
    </xf>
    <xf numFmtId="0" fontId="13" fillId="5" borderId="2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0" fillId="0" borderId="23" xfId="0" applyBorder="1"/>
    <xf numFmtId="0" fontId="1" fillId="0" borderId="1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3" borderId="6" xfId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9" fillId="0" borderId="6" xfId="1" applyBorder="1" applyAlignment="1">
      <alignment horizontal="center" vertical="center"/>
    </xf>
    <xf numFmtId="0" fontId="19" fillId="0" borderId="11" xfId="1" applyBorder="1" applyAlignment="1">
      <alignment horizontal="center" vertical="center"/>
    </xf>
    <xf numFmtId="0" fontId="19" fillId="3" borderId="11" xfId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20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>
      <alignment horizontal="center" wrapText="1"/>
    </xf>
    <xf numFmtId="0" fontId="1" fillId="8" borderId="2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/>
    <xf numFmtId="0" fontId="15" fillId="10" borderId="1" xfId="0" applyFont="1" applyFill="1" applyBorder="1" applyAlignment="1">
      <alignment horizontal="center" vertical="center" textRotation="90"/>
    </xf>
    <xf numFmtId="1" fontId="1" fillId="7" borderId="3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left" wrapText="1"/>
    </xf>
    <xf numFmtId="0" fontId="1" fillId="8" borderId="6" xfId="0" applyFont="1" applyFill="1" applyBorder="1" applyAlignment="1">
      <alignment horizontal="left" vertical="center" wrapText="1"/>
    </xf>
    <xf numFmtId="0" fontId="0" fillId="8" borderId="11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1" fillId="8" borderId="11" xfId="0" applyFont="1" applyFill="1" applyBorder="1" applyAlignment="1">
      <alignment horizontal="left" wrapText="1"/>
    </xf>
    <xf numFmtId="0" fontId="1" fillId="8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35" xfId="0" applyFont="1" applyFill="1" applyBorder="1" applyAlignment="1">
      <alignment wrapText="1"/>
    </xf>
    <xf numFmtId="0" fontId="1" fillId="2" borderId="41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0" fillId="8" borderId="20" xfId="0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5" fillId="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1" fontId="1" fillId="2" borderId="18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/>
    </xf>
    <xf numFmtId="0" fontId="19" fillId="0" borderId="11" xfId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8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left" vertical="center" wrapText="1"/>
    </xf>
    <xf numFmtId="0" fontId="19" fillId="0" borderId="7" xfId="1" applyBorder="1" applyAlignment="1">
      <alignment horizontal="center" vertical="center"/>
    </xf>
    <xf numFmtId="0" fontId="1" fillId="3" borderId="31" xfId="1" applyFont="1" applyFill="1" applyBorder="1" applyAlignment="1">
      <alignment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2" xfId="1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3" borderId="27" xfId="0" applyFont="1" applyFill="1" applyBorder="1" applyAlignment="1">
      <alignment horizontal="left" vertical="center" wrapText="1"/>
    </xf>
    <xf numFmtId="0" fontId="19" fillId="7" borderId="3" xfId="1" applyFill="1" applyBorder="1" applyAlignment="1">
      <alignment horizontal="center" vertical="center"/>
    </xf>
    <xf numFmtId="0" fontId="1" fillId="7" borderId="33" xfId="1" applyFont="1" applyFill="1" applyBorder="1" applyAlignment="1">
      <alignment wrapText="1"/>
    </xf>
    <xf numFmtId="0" fontId="1" fillId="7" borderId="5" xfId="1" applyFont="1" applyFill="1" applyBorder="1" applyAlignment="1" applyProtection="1">
      <alignment horizontal="center" vertical="center"/>
      <protection hidden="1"/>
    </xf>
    <xf numFmtId="0" fontId="1" fillId="7" borderId="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1" fontId="1" fillId="2" borderId="33" xfId="0" applyNumberFormat="1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7" borderId="3" xfId="1" applyFont="1" applyFill="1" applyBorder="1" applyAlignment="1">
      <alignment wrapText="1"/>
    </xf>
    <xf numFmtId="0" fontId="1" fillId="7" borderId="4" xfId="1" applyFont="1" applyFill="1" applyBorder="1" applyAlignment="1">
      <alignment wrapText="1"/>
    </xf>
    <xf numFmtId="0" fontId="1" fillId="7" borderId="5" xfId="1" applyFont="1" applyFill="1" applyBorder="1" applyAlignment="1">
      <alignment wrapText="1"/>
    </xf>
    <xf numFmtId="0" fontId="1" fillId="7" borderId="5" xfId="1" applyFont="1" applyFill="1" applyBorder="1" applyAlignment="1">
      <alignment horizontal="center" wrapText="1"/>
    </xf>
    <xf numFmtId="0" fontId="5" fillId="3" borderId="31" xfId="0" applyFont="1" applyFill="1" applyBorder="1" applyAlignment="1">
      <alignment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hidden="1"/>
    </xf>
    <xf numFmtId="1" fontId="1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textRotation="90"/>
    </xf>
    <xf numFmtId="0" fontId="0" fillId="0" borderId="7" xfId="0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7" xfId="0" applyBorder="1"/>
    <xf numFmtId="0" fontId="0" fillId="0" borderId="12" xfId="0" applyBorder="1"/>
    <xf numFmtId="0" fontId="1" fillId="8" borderId="13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left" wrapText="1"/>
    </xf>
    <xf numFmtId="0" fontId="1" fillId="3" borderId="42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0" fillId="4" borderId="4" xfId="0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8" borderId="43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" fillId="8" borderId="27" xfId="0" applyFont="1" applyFill="1" applyBorder="1" applyAlignment="1">
      <alignment horizontal="center" vertical="center" wrapText="1"/>
    </xf>
    <xf numFmtId="0" fontId="1" fillId="7" borderId="44" xfId="1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" fontId="1" fillId="2" borderId="45" xfId="0" applyNumberFormat="1" applyFont="1" applyFill="1" applyBorder="1" applyAlignment="1" applyProtection="1">
      <alignment horizontal="center" vertical="center"/>
      <protection hidden="1"/>
    </xf>
    <xf numFmtId="0" fontId="1" fillId="8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9" fillId="0" borderId="22" xfId="1" applyBorder="1" applyAlignment="1" applyProtection="1">
      <alignment horizontal="center" vertical="center"/>
      <protection hidden="1"/>
    </xf>
    <xf numFmtId="0" fontId="1" fillId="7" borderId="45" xfId="0" applyFont="1" applyFill="1" applyBorder="1" applyAlignment="1">
      <alignment horizontal="center" vertical="center"/>
    </xf>
    <xf numFmtId="0" fontId="19" fillId="3" borderId="24" xfId="1" applyFill="1" applyBorder="1" applyAlignment="1" applyProtection="1">
      <alignment horizontal="center" vertical="center"/>
      <protection hidden="1"/>
    </xf>
    <xf numFmtId="0" fontId="19" fillId="3" borderId="22" xfId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0" fillId="8" borderId="22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22" xfId="0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9" fillId="0" borderId="32" xfId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wrapText="1"/>
    </xf>
    <xf numFmtId="0" fontId="0" fillId="8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1" fillId="2" borderId="50" xfId="0" applyNumberFormat="1" applyFont="1" applyFill="1" applyBorder="1" applyAlignment="1" applyProtection="1">
      <alignment horizontal="center" vertical="center"/>
      <protection hidden="1"/>
    </xf>
    <xf numFmtId="1" fontId="1" fillId="0" borderId="45" xfId="0" applyNumberFormat="1" applyFont="1" applyBorder="1" applyAlignment="1">
      <alignment horizontal="center" vertical="center"/>
    </xf>
    <xf numFmtId="0" fontId="1" fillId="8" borderId="51" xfId="0" applyFont="1" applyFill="1" applyBorder="1" applyAlignment="1">
      <alignment horizontal="left" wrapText="1"/>
    </xf>
    <xf numFmtId="0" fontId="1" fillId="8" borderId="14" xfId="0" applyFont="1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0" fillId="8" borderId="43" xfId="0" applyFill="1" applyBorder="1" applyAlignment="1">
      <alignment horizontal="center" vertical="center" wrapText="1"/>
    </xf>
    <xf numFmtId="0" fontId="1" fillId="8" borderId="43" xfId="0" applyFont="1" applyFill="1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1" borderId="6" xfId="0" applyFont="1" applyFill="1" applyBorder="1" applyAlignment="1" applyProtection="1">
      <alignment horizontal="center" vertical="center"/>
      <protection hidden="1"/>
    </xf>
    <xf numFmtId="0" fontId="1" fillId="11" borderId="11" xfId="0" applyFont="1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0" fontId="0" fillId="11" borderId="11" xfId="0" applyFill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1" fillId="11" borderId="33" xfId="0" applyFont="1" applyFill="1" applyBorder="1" applyAlignment="1">
      <alignment horizontal="center" wrapText="1"/>
    </xf>
    <xf numFmtId="0" fontId="1" fillId="11" borderId="20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1" fontId="1" fillId="11" borderId="3" xfId="0" applyNumberFormat="1" applyFont="1" applyFill="1" applyBorder="1" applyAlignment="1" applyProtection="1">
      <alignment horizontal="center" vertical="center"/>
      <protection hidden="1"/>
    </xf>
    <xf numFmtId="1" fontId="1" fillId="11" borderId="5" xfId="0" applyNumberFormat="1" applyFont="1" applyFill="1" applyBorder="1" applyAlignment="1" applyProtection="1">
      <alignment horizontal="center" vertical="center"/>
      <protection hidden="1"/>
    </xf>
    <xf numFmtId="1" fontId="1" fillId="11" borderId="4" xfId="0" applyNumberFormat="1" applyFont="1" applyFill="1" applyBorder="1" applyAlignment="1" applyProtection="1">
      <alignment horizontal="center" vertical="center"/>
      <protection hidden="1"/>
    </xf>
    <xf numFmtId="1" fontId="1" fillId="11" borderId="4" xfId="0" applyNumberFormat="1" applyFont="1" applyFill="1" applyBorder="1" applyAlignment="1">
      <alignment horizontal="center" vertical="center"/>
    </xf>
    <xf numFmtId="0" fontId="0" fillId="11" borderId="0" xfId="0" applyFill="1"/>
    <xf numFmtId="0" fontId="2" fillId="11" borderId="0" xfId="0" applyFont="1" applyFill="1"/>
    <xf numFmtId="0" fontId="0" fillId="11" borderId="6" xfId="0" applyFill="1" applyBorder="1"/>
    <xf numFmtId="0" fontId="0" fillId="11" borderId="11" xfId="0" applyFill="1" applyBorder="1"/>
    <xf numFmtId="0" fontId="1" fillId="11" borderId="6" xfId="0" applyFont="1" applyFill="1" applyBorder="1"/>
    <xf numFmtId="0" fontId="1" fillId="11" borderId="11" xfId="0" applyFont="1" applyFill="1" applyBorder="1"/>
    <xf numFmtId="0" fontId="0" fillId="11" borderId="6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11" borderId="5" xfId="0" applyFont="1" applyFill="1" applyBorder="1" applyAlignment="1">
      <alignment horizontal="center" wrapText="1"/>
    </xf>
    <xf numFmtId="0" fontId="0" fillId="11" borderId="2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3" borderId="6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wrapText="1"/>
    </xf>
    <xf numFmtId="0" fontId="1" fillId="8" borderId="20" xfId="0" applyFont="1" applyFill="1" applyBorder="1" applyAlignment="1">
      <alignment horizontal="center" wrapText="1"/>
    </xf>
    <xf numFmtId="0" fontId="0" fillId="11" borderId="20" xfId="0" applyFill="1" applyBorder="1" applyAlignment="1">
      <alignment horizontal="center" wrapText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19" fillId="8" borderId="22" xfId="1" applyFill="1" applyBorder="1" applyAlignment="1" applyProtection="1">
      <alignment horizontal="center" vertical="center"/>
      <protection hidden="1"/>
    </xf>
    <xf numFmtId="0" fontId="1" fillId="8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2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11" borderId="1" xfId="0" applyFill="1" applyBorder="1" applyAlignment="1">
      <alignment horizontal="center" wrapText="1"/>
    </xf>
    <xf numFmtId="0" fontId="18" fillId="1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36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textRotation="90"/>
    </xf>
    <xf numFmtId="0" fontId="0" fillId="3" borderId="22" xfId="0" applyFill="1" applyBorder="1"/>
    <xf numFmtId="0" fontId="0" fillId="3" borderId="47" xfId="0" applyFill="1" applyBorder="1"/>
    <xf numFmtId="0" fontId="1" fillId="4" borderId="1" xfId="0" applyFont="1" applyFill="1" applyBorder="1" applyAlignment="1">
      <alignment horizontal="center" vertical="center" textRotation="90"/>
    </xf>
    <xf numFmtId="0" fontId="0" fillId="4" borderId="1" xfId="0" applyFill="1" applyBorder="1"/>
    <xf numFmtId="0" fontId="0" fillId="4" borderId="36" xfId="0" applyFill="1" applyBorder="1"/>
    <xf numFmtId="0" fontId="1" fillId="3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5" borderId="20" xfId="0" applyFont="1" applyFill="1" applyBorder="1" applyAlignment="1">
      <alignment horizontal="center" wrapText="1"/>
    </xf>
    <xf numFmtId="0" fontId="14" fillId="5" borderId="21" xfId="0" applyFont="1" applyFill="1" applyBorder="1" applyAlignment="1">
      <alignment horizontal="center" wrapText="1"/>
    </xf>
    <xf numFmtId="0" fontId="14" fillId="5" borderId="2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justify" textRotation="255" wrapText="1"/>
    </xf>
    <xf numFmtId="0" fontId="14" fillId="5" borderId="25" xfId="0" applyFont="1" applyFill="1" applyBorder="1" applyAlignment="1">
      <alignment horizontal="center" vertical="justify" textRotation="255" wrapText="1"/>
    </xf>
    <xf numFmtId="0" fontId="14" fillId="5" borderId="9" xfId="0" applyFont="1" applyFill="1" applyBorder="1" applyAlignment="1">
      <alignment horizontal="center" vertical="justify" textRotation="255" wrapText="1"/>
    </xf>
    <xf numFmtId="0" fontId="12" fillId="0" borderId="23" xfId="0" applyFont="1" applyBorder="1" applyAlignment="1">
      <alignment horizontal="center" vertical="center"/>
    </xf>
    <xf numFmtId="0" fontId="10" fillId="0" borderId="23" xfId="0" applyFont="1" applyBorder="1"/>
    <xf numFmtId="0" fontId="9" fillId="0" borderId="0" xfId="0" applyFont="1" applyAlignment="1">
      <alignment horizontal="center" vertical="center"/>
    </xf>
    <xf numFmtId="0" fontId="7" fillId="0" borderId="20" xfId="0" applyFont="1" applyBorder="1"/>
    <xf numFmtId="0" fontId="10" fillId="0" borderId="22" xfId="0" applyFont="1" applyBorder="1"/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9" xfId="0" applyFont="1" applyBorder="1"/>
    <xf numFmtId="0" fontId="17" fillId="0" borderId="3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 2013 – 2022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1"/>
  <sheetViews>
    <sheetView tabSelected="1" view="pageBreakPreview" zoomScaleNormal="100" zoomScaleSheetLayoutView="100" zoomScalePageLayoutView="93" workbookViewId="0">
      <selection activeCell="A139" sqref="A139:V146"/>
    </sheetView>
  </sheetViews>
  <sheetFormatPr baseColWidth="10" defaultColWidth="9.1640625" defaultRowHeight="13"/>
  <cols>
    <col min="1" max="1" width="9" customWidth="1"/>
    <col min="2" max="2" width="49.83203125" customWidth="1"/>
    <col min="3" max="3" width="5.5" customWidth="1"/>
    <col min="4" max="4" width="6.33203125" customWidth="1"/>
    <col min="5" max="5" width="5.5" customWidth="1"/>
    <col min="6" max="6" width="5.33203125" customWidth="1"/>
    <col min="7" max="7" width="7" customWidth="1"/>
    <col min="8" max="8" width="6.6640625" customWidth="1"/>
    <col min="9" max="9" width="6.5" customWidth="1"/>
    <col min="10" max="11" width="5.5" customWidth="1"/>
    <col min="12" max="12" width="3.5" customWidth="1"/>
    <col min="13" max="13" width="6.33203125" customWidth="1"/>
    <col min="14" max="15" width="6.5" customWidth="1"/>
    <col min="16" max="16" width="6.6640625" customWidth="1"/>
    <col min="17" max="17" width="6.1640625" style="349" customWidth="1"/>
    <col min="18" max="18" width="5.5" style="349" customWidth="1"/>
    <col min="19" max="20" width="6.6640625" customWidth="1"/>
    <col min="21" max="21" width="6.6640625" style="349" customWidth="1"/>
    <col min="22" max="22" width="7" style="349" customWidth="1"/>
    <col min="23" max="23" width="10.1640625" bestFit="1" customWidth="1"/>
  </cols>
  <sheetData>
    <row r="1" spans="1:29" ht="18" customHeight="1" thickBot="1">
      <c r="A1" s="416" t="s">
        <v>293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8"/>
    </row>
    <row r="2" spans="1:29" ht="18" customHeight="1" thickBot="1">
      <c r="A2" s="419" t="s">
        <v>287</v>
      </c>
      <c r="B2" s="422" t="s">
        <v>288</v>
      </c>
      <c r="C2" s="419" t="s">
        <v>292</v>
      </c>
      <c r="D2" s="425"/>
      <c r="E2" s="426"/>
      <c r="F2" s="429" t="s">
        <v>294</v>
      </c>
      <c r="G2" s="425"/>
      <c r="H2" s="425"/>
      <c r="I2" s="425"/>
      <c r="J2" s="425"/>
      <c r="K2" s="425"/>
      <c r="L2" s="425"/>
      <c r="M2" s="425"/>
      <c r="N2" s="426"/>
      <c r="O2" s="430" t="s">
        <v>295</v>
      </c>
      <c r="P2" s="431"/>
      <c r="Q2" s="431"/>
      <c r="R2" s="431"/>
      <c r="S2" s="431"/>
      <c r="T2" s="431"/>
      <c r="U2" s="431"/>
      <c r="V2" s="432"/>
    </row>
    <row r="3" spans="1:29" ht="30" customHeight="1" thickBot="1">
      <c r="A3" s="420"/>
      <c r="B3" s="423"/>
      <c r="C3" s="421"/>
      <c r="D3" s="427"/>
      <c r="E3" s="428"/>
      <c r="F3" s="433" t="s">
        <v>296</v>
      </c>
      <c r="G3" s="436" t="s">
        <v>297</v>
      </c>
      <c r="H3" s="439" t="s">
        <v>298</v>
      </c>
      <c r="I3" s="439"/>
      <c r="J3" s="439"/>
      <c r="K3" s="439"/>
      <c r="L3" s="439"/>
      <c r="M3" s="439"/>
      <c r="N3" s="440"/>
      <c r="O3" s="441" t="s">
        <v>306</v>
      </c>
      <c r="P3" s="442"/>
      <c r="Q3" s="443" t="s">
        <v>307</v>
      </c>
      <c r="R3" s="444"/>
      <c r="S3" s="430" t="s">
        <v>308</v>
      </c>
      <c r="T3" s="432"/>
      <c r="U3" s="445" t="s">
        <v>309</v>
      </c>
      <c r="V3" s="446"/>
    </row>
    <row r="4" spans="1:29" ht="37.5" customHeight="1">
      <c r="A4" s="420"/>
      <c r="B4" s="423"/>
      <c r="C4" s="447" t="s">
        <v>289</v>
      </c>
      <c r="D4" s="450" t="s">
        <v>290</v>
      </c>
      <c r="E4" s="453" t="s">
        <v>291</v>
      </c>
      <c r="F4" s="434"/>
      <c r="G4" s="437"/>
      <c r="H4" s="409" t="s">
        <v>299</v>
      </c>
      <c r="I4" s="409" t="s">
        <v>300</v>
      </c>
      <c r="J4" s="411" t="s">
        <v>301</v>
      </c>
      <c r="K4" s="411" t="s">
        <v>302</v>
      </c>
      <c r="L4" s="411" t="s">
        <v>303</v>
      </c>
      <c r="M4" s="411" t="s">
        <v>304</v>
      </c>
      <c r="N4" s="414" t="s">
        <v>305</v>
      </c>
      <c r="O4" s="400" t="s">
        <v>310</v>
      </c>
      <c r="P4" s="403" t="s">
        <v>311</v>
      </c>
      <c r="Q4" s="406" t="s">
        <v>312</v>
      </c>
      <c r="R4" s="397" t="s">
        <v>313</v>
      </c>
      <c r="S4" s="400" t="s">
        <v>314</v>
      </c>
      <c r="T4" s="403" t="s">
        <v>315</v>
      </c>
      <c r="U4" s="406" t="s">
        <v>316</v>
      </c>
      <c r="V4" s="397" t="s">
        <v>317</v>
      </c>
    </row>
    <row r="5" spans="1:29" ht="18" customHeight="1">
      <c r="A5" s="420"/>
      <c r="B5" s="423"/>
      <c r="C5" s="448"/>
      <c r="D5" s="451"/>
      <c r="E5" s="454"/>
      <c r="F5" s="434"/>
      <c r="G5" s="437"/>
      <c r="H5" s="409"/>
      <c r="I5" s="409"/>
      <c r="J5" s="411"/>
      <c r="K5" s="411"/>
      <c r="L5" s="411"/>
      <c r="M5" s="411"/>
      <c r="N5" s="414"/>
      <c r="O5" s="401"/>
      <c r="P5" s="404"/>
      <c r="Q5" s="407"/>
      <c r="R5" s="398"/>
      <c r="S5" s="401"/>
      <c r="T5" s="404"/>
      <c r="U5" s="407"/>
      <c r="V5" s="398"/>
    </row>
    <row r="6" spans="1:29" ht="105" customHeight="1" thickBot="1">
      <c r="A6" s="421"/>
      <c r="B6" s="424"/>
      <c r="C6" s="449"/>
      <c r="D6" s="452"/>
      <c r="E6" s="455"/>
      <c r="F6" s="435"/>
      <c r="G6" s="438"/>
      <c r="H6" s="410"/>
      <c r="I6" s="410"/>
      <c r="J6" s="412"/>
      <c r="K6" s="412"/>
      <c r="L6" s="412"/>
      <c r="M6" s="412"/>
      <c r="N6" s="415"/>
      <c r="O6" s="402"/>
      <c r="P6" s="405"/>
      <c r="Q6" s="408"/>
      <c r="R6" s="399"/>
      <c r="S6" s="402"/>
      <c r="T6" s="405"/>
      <c r="U6" s="408"/>
      <c r="V6" s="399"/>
      <c r="X6" s="413"/>
    </row>
    <row r="7" spans="1:29" ht="14" thickBot="1">
      <c r="A7" s="122">
        <v>1</v>
      </c>
      <c r="B7" s="99">
        <v>2</v>
      </c>
      <c r="C7" s="149">
        <v>3</v>
      </c>
      <c r="D7" s="122">
        <v>4</v>
      </c>
      <c r="E7" s="150">
        <v>5</v>
      </c>
      <c r="F7" s="274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53">
        <v>14</v>
      </c>
      <c r="O7" s="149">
        <v>15</v>
      </c>
      <c r="P7" s="150">
        <v>16</v>
      </c>
      <c r="Q7" s="155">
        <v>17</v>
      </c>
      <c r="R7" s="243">
        <v>18</v>
      </c>
      <c r="S7" s="155">
        <v>19</v>
      </c>
      <c r="T7" s="243">
        <v>20</v>
      </c>
      <c r="U7" s="155">
        <v>21</v>
      </c>
      <c r="V7" s="243">
        <v>22</v>
      </c>
      <c r="X7" s="413"/>
    </row>
    <row r="8" spans="1:29" ht="24" customHeight="1">
      <c r="A8" s="124" t="s">
        <v>76</v>
      </c>
      <c r="B8" s="156" t="s">
        <v>196</v>
      </c>
      <c r="C8" s="161"/>
      <c r="D8" s="125"/>
      <c r="E8" s="162"/>
      <c r="F8" s="275">
        <f>SUM(F9:F22)</f>
        <v>57</v>
      </c>
      <c r="G8" s="125">
        <f>SUM(G9:G22)</f>
        <v>1368</v>
      </c>
      <c r="H8" s="125">
        <f t="shared" ref="H8:N8" si="0">SUM(H9:H22)</f>
        <v>0</v>
      </c>
      <c r="I8" s="125">
        <f t="shared" si="0"/>
        <v>0</v>
      </c>
      <c r="J8" s="125">
        <f t="shared" si="0"/>
        <v>0</v>
      </c>
      <c r="K8" s="125">
        <f t="shared" si="0"/>
        <v>0</v>
      </c>
      <c r="L8" s="125">
        <f t="shared" si="0"/>
        <v>0</v>
      </c>
      <c r="M8" s="125">
        <f t="shared" si="0"/>
        <v>0</v>
      </c>
      <c r="N8" s="125">
        <f t="shared" si="0"/>
        <v>0</v>
      </c>
      <c r="O8" s="151">
        <f>SUM(O9:O23)</f>
        <v>648</v>
      </c>
      <c r="P8" s="126">
        <f>SUM(P9:P22)</f>
        <v>720</v>
      </c>
      <c r="Q8" s="151"/>
      <c r="R8" s="151"/>
      <c r="S8" s="151"/>
      <c r="T8" s="151"/>
      <c r="U8" s="151"/>
      <c r="V8" s="151"/>
      <c r="W8" s="4"/>
      <c r="X8" s="4"/>
    </row>
    <row r="9" spans="1:29" ht="15.75" customHeight="1">
      <c r="A9" s="127" t="s">
        <v>77</v>
      </c>
      <c r="B9" s="157" t="s">
        <v>197</v>
      </c>
      <c r="C9" s="61">
        <v>2</v>
      </c>
      <c r="D9" s="3"/>
      <c r="E9" s="163">
        <v>2</v>
      </c>
      <c r="F9" s="276">
        <f>G9/24</f>
        <v>4</v>
      </c>
      <c r="G9" s="53">
        <f>O9+P9+Q9+R9+S9+T9+U9+V9</f>
        <v>96</v>
      </c>
      <c r="H9" s="213"/>
      <c r="I9" s="213"/>
      <c r="J9" s="3"/>
      <c r="K9" s="3"/>
      <c r="L9" s="3"/>
      <c r="M9" s="3"/>
      <c r="N9" s="60"/>
      <c r="O9" s="64">
        <v>36</v>
      </c>
      <c r="P9" s="65">
        <v>60</v>
      </c>
      <c r="Q9" s="318"/>
      <c r="R9" s="319"/>
      <c r="S9" s="67"/>
      <c r="T9" s="57"/>
      <c r="U9" s="318"/>
      <c r="V9" s="319"/>
      <c r="W9" s="4"/>
      <c r="X9" s="4"/>
    </row>
    <row r="10" spans="1:29" ht="18.75" customHeight="1">
      <c r="A10" s="127" t="s">
        <v>78</v>
      </c>
      <c r="B10" s="157" t="s">
        <v>198</v>
      </c>
      <c r="C10" s="61">
        <v>2</v>
      </c>
      <c r="D10" s="3"/>
      <c r="E10" s="163">
        <v>1</v>
      </c>
      <c r="F10" s="276">
        <f t="shared" ref="F10:F23" si="1">G10/24</f>
        <v>3</v>
      </c>
      <c r="G10" s="53">
        <f t="shared" ref="G10:G22" si="2">O10+P10+Q10+R10+S10+T10+U10+V10</f>
        <v>72</v>
      </c>
      <c r="H10" s="213"/>
      <c r="I10" s="213"/>
      <c r="J10" s="3"/>
      <c r="K10" s="3"/>
      <c r="L10" s="3"/>
      <c r="M10" s="3"/>
      <c r="N10" s="60"/>
      <c r="O10" s="64">
        <v>36</v>
      </c>
      <c r="P10" s="65">
        <v>36</v>
      </c>
      <c r="Q10" s="318"/>
      <c r="R10" s="319"/>
      <c r="S10" s="67"/>
      <c r="T10" s="57"/>
      <c r="U10" s="318"/>
      <c r="V10" s="319"/>
      <c r="W10" s="4"/>
      <c r="X10" s="4"/>
      <c r="AC10" s="52"/>
    </row>
    <row r="11" spans="1:29" ht="18.75" customHeight="1">
      <c r="A11" s="127" t="s">
        <v>79</v>
      </c>
      <c r="B11" s="157" t="s">
        <v>199</v>
      </c>
      <c r="C11" s="61"/>
      <c r="D11" s="2">
        <v>1.2</v>
      </c>
      <c r="E11" s="163">
        <v>1</v>
      </c>
      <c r="F11" s="276">
        <f t="shared" si="1"/>
        <v>3</v>
      </c>
      <c r="G11" s="53">
        <f t="shared" si="2"/>
        <v>72</v>
      </c>
      <c r="H11" s="2"/>
      <c r="I11" s="2"/>
      <c r="J11" s="2"/>
      <c r="K11" s="2"/>
      <c r="L11" s="2"/>
      <c r="M11" s="2"/>
      <c r="N11" s="48"/>
      <c r="O11" s="56">
        <v>36</v>
      </c>
      <c r="P11" s="66">
        <v>36</v>
      </c>
      <c r="Q11" s="320"/>
      <c r="R11" s="321"/>
      <c r="S11" s="13"/>
      <c r="T11" s="8"/>
      <c r="U11" s="351"/>
      <c r="V11" s="352"/>
      <c r="W11" s="4"/>
      <c r="X11" s="4"/>
    </row>
    <row r="12" spans="1:29" ht="18.75" customHeight="1">
      <c r="A12" s="127" t="s">
        <v>80</v>
      </c>
      <c r="B12" s="157" t="s">
        <v>200</v>
      </c>
      <c r="C12" s="61"/>
      <c r="D12" s="2">
        <v>1.2</v>
      </c>
      <c r="E12" s="163">
        <v>1</v>
      </c>
      <c r="F12" s="276">
        <f t="shared" si="1"/>
        <v>4</v>
      </c>
      <c r="G12" s="53">
        <f t="shared" si="2"/>
        <v>96</v>
      </c>
      <c r="H12" s="2"/>
      <c r="I12" s="2"/>
      <c r="J12" s="2"/>
      <c r="K12" s="2"/>
      <c r="L12" s="2"/>
      <c r="M12" s="2"/>
      <c r="N12" s="48"/>
      <c r="O12" s="56">
        <v>36</v>
      </c>
      <c r="P12" s="66">
        <v>60</v>
      </c>
      <c r="Q12" s="320"/>
      <c r="R12" s="321"/>
      <c r="S12" s="13"/>
      <c r="T12" s="8"/>
      <c r="U12" s="351"/>
      <c r="V12" s="352"/>
      <c r="W12" s="4"/>
      <c r="X12" s="4"/>
    </row>
    <row r="13" spans="1:29" ht="18.75" customHeight="1">
      <c r="A13" s="127" t="s">
        <v>81</v>
      </c>
      <c r="B13" s="157" t="s">
        <v>201</v>
      </c>
      <c r="C13" s="61">
        <v>2</v>
      </c>
      <c r="D13" s="19">
        <v>1</v>
      </c>
      <c r="E13" s="163">
        <v>1</v>
      </c>
      <c r="F13" s="276">
        <f t="shared" si="1"/>
        <v>4</v>
      </c>
      <c r="G13" s="53">
        <f t="shared" si="2"/>
        <v>96</v>
      </c>
      <c r="H13" s="2"/>
      <c r="I13" s="2"/>
      <c r="J13" s="54"/>
      <c r="K13" s="54"/>
      <c r="L13" s="54"/>
      <c r="M13" s="54"/>
      <c r="N13" s="55"/>
      <c r="O13" s="56">
        <v>36</v>
      </c>
      <c r="P13" s="66">
        <v>60</v>
      </c>
      <c r="Q13" s="322"/>
      <c r="R13" s="323"/>
      <c r="S13" s="15"/>
      <c r="T13" s="25"/>
      <c r="U13" s="353"/>
      <c r="V13" s="354"/>
      <c r="W13" s="4"/>
      <c r="X13" s="4"/>
    </row>
    <row r="14" spans="1:29" ht="18.75" customHeight="1">
      <c r="A14" s="127" t="s">
        <v>82</v>
      </c>
      <c r="B14" s="157" t="s">
        <v>202</v>
      </c>
      <c r="C14" s="61"/>
      <c r="D14" s="2">
        <v>1</v>
      </c>
      <c r="E14" s="163"/>
      <c r="F14" s="276">
        <f t="shared" si="1"/>
        <v>2</v>
      </c>
      <c r="G14" s="53">
        <f t="shared" si="2"/>
        <v>48</v>
      </c>
      <c r="H14" s="2"/>
      <c r="I14" s="2"/>
      <c r="J14" s="2"/>
      <c r="K14" s="2"/>
      <c r="L14" s="2"/>
      <c r="M14" s="2"/>
      <c r="N14" s="48"/>
      <c r="O14" s="56">
        <v>48</v>
      </c>
      <c r="P14" s="66"/>
      <c r="Q14" s="320"/>
      <c r="R14" s="321"/>
      <c r="S14" s="13"/>
      <c r="T14" s="8"/>
      <c r="U14" s="351"/>
      <c r="V14" s="352"/>
      <c r="W14" s="4"/>
      <c r="X14" s="4"/>
    </row>
    <row r="15" spans="1:29" ht="18.75" customHeight="1">
      <c r="A15" s="127" t="s">
        <v>83</v>
      </c>
      <c r="B15" s="157" t="s">
        <v>203</v>
      </c>
      <c r="C15" s="61"/>
      <c r="D15" s="2">
        <v>1.2</v>
      </c>
      <c r="E15" s="163">
        <v>1</v>
      </c>
      <c r="F15" s="276">
        <f t="shared" si="1"/>
        <v>3</v>
      </c>
      <c r="G15" s="53">
        <f t="shared" si="2"/>
        <v>72</v>
      </c>
      <c r="H15" s="2"/>
      <c r="I15" s="2"/>
      <c r="J15" s="2"/>
      <c r="K15" s="2"/>
      <c r="L15" s="2"/>
      <c r="M15" s="2"/>
      <c r="N15" s="48"/>
      <c r="O15" s="56">
        <v>36</v>
      </c>
      <c r="P15" s="66">
        <v>36</v>
      </c>
      <c r="Q15" s="320"/>
      <c r="R15" s="321"/>
      <c r="S15" s="13"/>
      <c r="T15" s="8"/>
      <c r="U15" s="351"/>
      <c r="V15" s="352"/>
      <c r="W15" s="4"/>
      <c r="X15" s="4"/>
    </row>
    <row r="16" spans="1:29" ht="19.5" customHeight="1">
      <c r="A16" s="127" t="s">
        <v>84</v>
      </c>
      <c r="B16" s="157" t="s">
        <v>204</v>
      </c>
      <c r="C16" s="61">
        <v>2</v>
      </c>
      <c r="D16" s="17">
        <v>1</v>
      </c>
      <c r="E16" s="163">
        <v>2</v>
      </c>
      <c r="F16" s="276">
        <f t="shared" si="1"/>
        <v>8</v>
      </c>
      <c r="G16" s="53">
        <f t="shared" si="2"/>
        <v>192</v>
      </c>
      <c r="H16" s="2"/>
      <c r="I16" s="2"/>
      <c r="J16" s="2"/>
      <c r="K16" s="2"/>
      <c r="L16" s="2"/>
      <c r="M16" s="2"/>
      <c r="N16" s="48"/>
      <c r="O16" s="56">
        <v>72</v>
      </c>
      <c r="P16" s="66">
        <v>120</v>
      </c>
      <c r="Q16" s="320"/>
      <c r="R16" s="321"/>
      <c r="S16" s="13"/>
      <c r="T16" s="8"/>
      <c r="U16" s="351"/>
      <c r="V16" s="352"/>
      <c r="W16" s="4"/>
      <c r="X16" s="4"/>
    </row>
    <row r="17" spans="1:25" ht="20.25" customHeight="1">
      <c r="A17" s="127" t="s">
        <v>85</v>
      </c>
      <c r="B17" s="157" t="s">
        <v>205</v>
      </c>
      <c r="C17" s="61"/>
      <c r="D17" s="2">
        <v>1.2</v>
      </c>
      <c r="E17" s="163">
        <v>1</v>
      </c>
      <c r="F17" s="276">
        <f t="shared" si="1"/>
        <v>2</v>
      </c>
      <c r="G17" s="53">
        <f t="shared" si="2"/>
        <v>48</v>
      </c>
      <c r="H17" s="2"/>
      <c r="I17" s="2"/>
      <c r="J17" s="2"/>
      <c r="K17" s="2"/>
      <c r="L17" s="2"/>
      <c r="M17" s="2"/>
      <c r="N17" s="48"/>
      <c r="O17" s="56">
        <v>24</v>
      </c>
      <c r="P17" s="66">
        <v>24</v>
      </c>
      <c r="Q17" s="320"/>
      <c r="R17" s="321"/>
      <c r="S17" s="13"/>
      <c r="T17" s="8"/>
      <c r="U17" s="351"/>
      <c r="V17" s="352"/>
      <c r="W17" s="4"/>
      <c r="X17" s="4"/>
    </row>
    <row r="18" spans="1:25" ht="19.5" customHeight="1">
      <c r="A18" s="127" t="s">
        <v>86</v>
      </c>
      <c r="B18" s="157" t="s">
        <v>206</v>
      </c>
      <c r="C18" s="61">
        <v>2</v>
      </c>
      <c r="D18" s="17">
        <v>1</v>
      </c>
      <c r="E18" s="163">
        <v>2</v>
      </c>
      <c r="F18" s="276">
        <f t="shared" si="1"/>
        <v>6</v>
      </c>
      <c r="G18" s="53">
        <f t="shared" si="2"/>
        <v>144</v>
      </c>
      <c r="H18" s="2"/>
      <c r="I18" s="2"/>
      <c r="J18" s="2"/>
      <c r="K18" s="2"/>
      <c r="L18" s="2"/>
      <c r="M18" s="2"/>
      <c r="N18" s="48"/>
      <c r="O18" s="56">
        <v>72</v>
      </c>
      <c r="P18" s="66">
        <v>72</v>
      </c>
      <c r="Q18" s="320"/>
      <c r="R18" s="321"/>
      <c r="S18" s="13"/>
      <c r="T18" s="8"/>
      <c r="U18" s="351"/>
      <c r="V18" s="352"/>
      <c r="W18" s="4"/>
      <c r="X18" s="4"/>
    </row>
    <row r="19" spans="1:25" ht="19.5" customHeight="1">
      <c r="A19" s="127" t="s">
        <v>87</v>
      </c>
      <c r="B19" s="157" t="s">
        <v>207</v>
      </c>
      <c r="C19" s="62"/>
      <c r="D19" s="2">
        <v>1.2</v>
      </c>
      <c r="E19" s="163">
        <v>2</v>
      </c>
      <c r="F19" s="276">
        <f t="shared" si="1"/>
        <v>6</v>
      </c>
      <c r="G19" s="53">
        <f t="shared" si="2"/>
        <v>144</v>
      </c>
      <c r="H19" s="2"/>
      <c r="I19" s="2"/>
      <c r="J19" s="2"/>
      <c r="K19" s="2"/>
      <c r="L19" s="2"/>
      <c r="M19" s="2"/>
      <c r="N19" s="48"/>
      <c r="O19" s="56">
        <v>72</v>
      </c>
      <c r="P19" s="66">
        <v>72</v>
      </c>
      <c r="Q19" s="320"/>
      <c r="R19" s="321"/>
      <c r="S19" s="13"/>
      <c r="T19" s="8"/>
      <c r="U19" s="351"/>
      <c r="V19" s="352"/>
      <c r="W19" s="4"/>
      <c r="X19" s="4"/>
    </row>
    <row r="20" spans="1:25" ht="20.25" customHeight="1">
      <c r="A20" s="127" t="s">
        <v>88</v>
      </c>
      <c r="B20" s="157" t="s">
        <v>208</v>
      </c>
      <c r="C20" s="62"/>
      <c r="D20" s="2">
        <v>1.2</v>
      </c>
      <c r="E20" s="163">
        <v>1</v>
      </c>
      <c r="F20" s="276">
        <f t="shared" si="1"/>
        <v>3</v>
      </c>
      <c r="G20" s="53">
        <f t="shared" si="2"/>
        <v>72</v>
      </c>
      <c r="H20" s="2"/>
      <c r="I20" s="2"/>
      <c r="J20" s="2"/>
      <c r="K20" s="2"/>
      <c r="L20" s="2"/>
      <c r="M20" s="2"/>
      <c r="N20" s="48"/>
      <c r="O20" s="56">
        <v>36</v>
      </c>
      <c r="P20" s="66">
        <v>36</v>
      </c>
      <c r="Q20" s="320"/>
      <c r="R20" s="321"/>
      <c r="S20" s="13"/>
      <c r="T20" s="8"/>
      <c r="U20" s="351"/>
      <c r="V20" s="352"/>
      <c r="W20" s="4"/>
      <c r="X20" s="4"/>
    </row>
    <row r="21" spans="1:25" ht="19.75" customHeight="1">
      <c r="A21" s="127" t="s">
        <v>89</v>
      </c>
      <c r="B21" s="157" t="s">
        <v>209</v>
      </c>
      <c r="C21" s="62"/>
      <c r="D21" s="2">
        <v>1.2</v>
      </c>
      <c r="E21" s="163">
        <v>1</v>
      </c>
      <c r="F21" s="276">
        <f t="shared" si="1"/>
        <v>4</v>
      </c>
      <c r="G21" s="53">
        <f t="shared" si="2"/>
        <v>96</v>
      </c>
      <c r="H21" s="2"/>
      <c r="I21" s="2"/>
      <c r="J21" s="54"/>
      <c r="K21" s="54"/>
      <c r="L21" s="54"/>
      <c r="M21" s="54"/>
      <c r="N21" s="55"/>
      <c r="O21" s="56">
        <v>36</v>
      </c>
      <c r="P21" s="10">
        <v>60</v>
      </c>
      <c r="Q21" s="322"/>
      <c r="R21" s="323"/>
      <c r="S21" s="230"/>
      <c r="T21" s="7"/>
      <c r="U21" s="322"/>
      <c r="V21" s="323"/>
      <c r="W21" s="4"/>
      <c r="X21" s="4"/>
    </row>
    <row r="22" spans="1:25" ht="15.75" customHeight="1">
      <c r="A22" s="127" t="s">
        <v>90</v>
      </c>
      <c r="B22" s="157" t="s">
        <v>210</v>
      </c>
      <c r="C22" s="62"/>
      <c r="D22" s="2">
        <v>1.2</v>
      </c>
      <c r="E22" s="163">
        <v>2</v>
      </c>
      <c r="F22" s="276">
        <f t="shared" si="1"/>
        <v>5</v>
      </c>
      <c r="G22" s="53">
        <f t="shared" si="2"/>
        <v>120</v>
      </c>
      <c r="H22" s="2"/>
      <c r="I22" s="2"/>
      <c r="J22" s="2"/>
      <c r="K22" s="2"/>
      <c r="L22" s="2"/>
      <c r="M22" s="2"/>
      <c r="N22" s="48"/>
      <c r="O22" s="56">
        <v>72</v>
      </c>
      <c r="P22" s="154">
        <v>48</v>
      </c>
      <c r="Q22" s="320"/>
      <c r="R22" s="321"/>
      <c r="S22" s="14"/>
      <c r="T22" s="9"/>
      <c r="U22" s="355"/>
      <c r="V22" s="330"/>
      <c r="W22" s="4"/>
      <c r="X22" s="4"/>
    </row>
    <row r="23" spans="1:25" ht="15.75" customHeight="1" thickBot="1">
      <c r="A23" s="170"/>
      <c r="B23" s="171" t="s">
        <v>211</v>
      </c>
      <c r="C23" s="172"/>
      <c r="D23" s="6"/>
      <c r="E23" s="173"/>
      <c r="F23" s="276">
        <f t="shared" si="1"/>
        <v>3</v>
      </c>
      <c r="G23" s="174">
        <f>P23</f>
        <v>72</v>
      </c>
      <c r="H23" s="58"/>
      <c r="I23" s="58"/>
      <c r="J23" s="6"/>
      <c r="K23" s="6"/>
      <c r="L23" s="6"/>
      <c r="M23" s="6"/>
      <c r="N23" s="49"/>
      <c r="O23" s="12"/>
      <c r="P23" s="11">
        <v>72</v>
      </c>
      <c r="Q23" s="324"/>
      <c r="R23" s="325"/>
      <c r="S23" s="175"/>
      <c r="T23" s="176"/>
      <c r="U23" s="356"/>
      <c r="V23" s="357"/>
      <c r="W23" s="4"/>
      <c r="X23" s="4"/>
    </row>
    <row r="24" spans="1:25" ht="15.75" customHeight="1" thickBot="1">
      <c r="A24" s="178"/>
      <c r="B24" s="179" t="s">
        <v>212</v>
      </c>
      <c r="C24" s="116"/>
      <c r="D24" s="117"/>
      <c r="E24" s="180"/>
      <c r="F24" s="277">
        <f t="shared" ref="F24" si="3">G24/24</f>
        <v>60</v>
      </c>
      <c r="G24" s="181">
        <f>G8+G23</f>
        <v>1440</v>
      </c>
      <c r="H24" s="117"/>
      <c r="I24" s="117"/>
      <c r="J24" s="117"/>
      <c r="K24" s="117"/>
      <c r="L24" s="117"/>
      <c r="M24" s="117"/>
      <c r="N24" s="118"/>
      <c r="O24" s="120">
        <f>O8+O23</f>
        <v>648</v>
      </c>
      <c r="P24" s="119">
        <f>P8+P23</f>
        <v>792</v>
      </c>
      <c r="Q24" s="118"/>
      <c r="R24" s="118"/>
      <c r="S24" s="118"/>
      <c r="T24" s="118"/>
      <c r="U24" s="118"/>
      <c r="V24" s="118"/>
      <c r="W24" s="4"/>
      <c r="X24" s="4"/>
    </row>
    <row r="25" spans="1:25" ht="15.75" customHeight="1">
      <c r="A25" s="75"/>
      <c r="B25" s="177"/>
      <c r="C25" s="75"/>
      <c r="D25" s="76"/>
      <c r="E25" s="78"/>
      <c r="F25" s="278"/>
      <c r="G25" s="76"/>
      <c r="H25" s="76"/>
      <c r="I25" s="76"/>
      <c r="J25" s="76"/>
      <c r="K25" s="76"/>
      <c r="L25" s="76"/>
      <c r="M25" s="76"/>
      <c r="N25" s="77"/>
      <c r="O25" s="96"/>
      <c r="P25" s="93"/>
      <c r="Q25" s="316"/>
      <c r="R25" s="317"/>
      <c r="S25" s="244"/>
      <c r="T25" s="245"/>
      <c r="U25" s="358"/>
      <c r="V25" s="359"/>
      <c r="W25" s="4"/>
      <c r="X25" s="4"/>
    </row>
    <row r="26" spans="1:25" ht="20.25" customHeight="1">
      <c r="A26" s="27" t="s">
        <v>91</v>
      </c>
      <c r="B26" s="158" t="s">
        <v>213</v>
      </c>
      <c r="C26" s="27"/>
      <c r="D26" s="20"/>
      <c r="E26" s="26"/>
      <c r="F26" s="279">
        <f>G26/24</f>
        <v>3</v>
      </c>
      <c r="G26" s="174">
        <f>O26+P26</f>
        <v>72</v>
      </c>
      <c r="H26" s="20"/>
      <c r="I26" s="20"/>
      <c r="J26" s="20"/>
      <c r="K26" s="20"/>
      <c r="L26" s="20"/>
      <c r="M26" s="20"/>
      <c r="N26" s="51"/>
      <c r="O26" s="97">
        <v>36</v>
      </c>
      <c r="P26" s="94">
        <v>36</v>
      </c>
      <c r="Q26" s="326"/>
      <c r="R26" s="327"/>
      <c r="S26" s="27"/>
      <c r="T26" s="26"/>
      <c r="U26" s="326"/>
      <c r="V26" s="327"/>
      <c r="Y26" s="16"/>
    </row>
    <row r="27" spans="1:25" ht="18" customHeight="1" thickBot="1">
      <c r="A27" s="182" t="s">
        <v>12</v>
      </c>
      <c r="B27" s="183" t="s">
        <v>214</v>
      </c>
      <c r="C27" s="74"/>
      <c r="D27" s="70"/>
      <c r="E27" s="73"/>
      <c r="F27" s="279">
        <f>G27/24</f>
        <v>4</v>
      </c>
      <c r="G27" s="174">
        <f>O27+P27</f>
        <v>96</v>
      </c>
      <c r="H27" s="70"/>
      <c r="I27" s="70"/>
      <c r="J27" s="70"/>
      <c r="K27" s="70"/>
      <c r="L27" s="70"/>
      <c r="M27" s="70"/>
      <c r="N27" s="71"/>
      <c r="O27" s="98">
        <v>36</v>
      </c>
      <c r="P27" s="95">
        <v>60</v>
      </c>
      <c r="Q27" s="328"/>
      <c r="R27" s="329"/>
      <c r="S27" s="72"/>
      <c r="T27" s="73"/>
      <c r="U27" s="328"/>
      <c r="V27" s="329"/>
    </row>
    <row r="28" spans="1:25" ht="18" customHeight="1" thickBot="1">
      <c r="A28" s="184"/>
      <c r="B28" s="185" t="s">
        <v>215</v>
      </c>
      <c r="C28" s="186"/>
      <c r="D28" s="68"/>
      <c r="E28" s="69">
        <f>SUM(E9:E27)</f>
        <v>18</v>
      </c>
      <c r="F28" s="280">
        <f>F24+F25+F26+F27</f>
        <v>67</v>
      </c>
      <c r="G28" s="63">
        <f t="shared" ref="G28:V28" si="4">G24+G25+G26+G27</f>
        <v>1608</v>
      </c>
      <c r="H28" s="63">
        <f t="shared" si="4"/>
        <v>0</v>
      </c>
      <c r="I28" s="63">
        <f t="shared" si="4"/>
        <v>0</v>
      </c>
      <c r="J28" s="63">
        <f t="shared" si="4"/>
        <v>0</v>
      </c>
      <c r="K28" s="63">
        <f t="shared" si="4"/>
        <v>0</v>
      </c>
      <c r="L28" s="63">
        <f t="shared" si="4"/>
        <v>0</v>
      </c>
      <c r="M28" s="63">
        <f t="shared" si="4"/>
        <v>0</v>
      </c>
      <c r="N28" s="63">
        <f t="shared" si="4"/>
        <v>0</v>
      </c>
      <c r="O28" s="63">
        <f t="shared" si="4"/>
        <v>720</v>
      </c>
      <c r="P28" s="63">
        <f t="shared" si="4"/>
        <v>888</v>
      </c>
      <c r="Q28" s="63">
        <f t="shared" si="4"/>
        <v>0</v>
      </c>
      <c r="R28" s="63">
        <f t="shared" si="4"/>
        <v>0</v>
      </c>
      <c r="S28" s="63">
        <f t="shared" si="4"/>
        <v>0</v>
      </c>
      <c r="T28" s="63">
        <f t="shared" si="4"/>
        <v>0</v>
      </c>
      <c r="U28" s="63">
        <f t="shared" si="4"/>
        <v>0</v>
      </c>
      <c r="V28" s="63">
        <f t="shared" si="4"/>
        <v>0</v>
      </c>
      <c r="W28" s="59"/>
    </row>
    <row r="29" spans="1:25" ht="18" customHeight="1" thickBot="1">
      <c r="A29" s="122">
        <v>1</v>
      </c>
      <c r="B29" s="99">
        <v>2</v>
      </c>
      <c r="C29" s="149">
        <v>3</v>
      </c>
      <c r="D29" s="122">
        <v>4</v>
      </c>
      <c r="E29" s="150">
        <v>5</v>
      </c>
      <c r="F29" s="274">
        <v>6</v>
      </c>
      <c r="G29" s="123">
        <v>7</v>
      </c>
      <c r="H29" s="123">
        <v>8</v>
      </c>
      <c r="I29" s="123">
        <v>9</v>
      </c>
      <c r="J29" s="123">
        <v>10</v>
      </c>
      <c r="K29" s="123">
        <v>11</v>
      </c>
      <c r="L29" s="123">
        <v>12</v>
      </c>
      <c r="M29" s="123">
        <v>13</v>
      </c>
      <c r="N29" s="153">
        <v>14</v>
      </c>
      <c r="O29" s="149">
        <v>15</v>
      </c>
      <c r="P29" s="150">
        <v>16</v>
      </c>
      <c r="Q29" s="155">
        <v>17</v>
      </c>
      <c r="R29" s="243">
        <v>18</v>
      </c>
      <c r="S29" s="155">
        <v>19</v>
      </c>
      <c r="T29" s="243">
        <v>20</v>
      </c>
      <c r="U29" s="155">
        <v>21</v>
      </c>
      <c r="V29" s="243">
        <v>22</v>
      </c>
      <c r="W29" s="59"/>
    </row>
    <row r="30" spans="1:25" ht="12.75" customHeight="1">
      <c r="A30" s="389" t="s">
        <v>216</v>
      </c>
      <c r="B30" s="390"/>
      <c r="C30" s="145"/>
      <c r="D30" s="143"/>
      <c r="E30" s="144"/>
      <c r="F30" s="143"/>
      <c r="G30" s="143"/>
      <c r="H30" s="143"/>
      <c r="I30" s="143"/>
      <c r="J30" s="143"/>
      <c r="K30" s="143"/>
      <c r="L30" s="143"/>
      <c r="M30" s="143"/>
      <c r="N30" s="143"/>
      <c r="O30" s="145"/>
      <c r="P30" s="144"/>
      <c r="Q30" s="145"/>
      <c r="R30" s="144"/>
      <c r="S30" s="145"/>
      <c r="T30" s="144"/>
      <c r="U30" s="145"/>
      <c r="V30" s="144"/>
    </row>
    <row r="31" spans="1:25">
      <c r="A31" s="106"/>
      <c r="B31" s="104" t="s">
        <v>217</v>
      </c>
      <c r="C31" s="108"/>
      <c r="D31" s="18"/>
      <c r="E31" s="23"/>
      <c r="F31" s="18">
        <f t="shared" ref="F31:S31" si="5">SUM(F33,F35,F37,F42)</f>
        <v>16</v>
      </c>
      <c r="G31" s="18">
        <f t="shared" si="5"/>
        <v>384</v>
      </c>
      <c r="H31" s="18">
        <f t="shared" si="5"/>
        <v>60</v>
      </c>
      <c r="I31" s="18">
        <f t="shared" si="5"/>
        <v>324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0</v>
      </c>
      <c r="P31" s="18">
        <f t="shared" si="5"/>
        <v>0</v>
      </c>
      <c r="Q31" s="18">
        <f t="shared" si="5"/>
        <v>72</v>
      </c>
      <c r="R31" s="18">
        <f t="shared" si="5"/>
        <v>96</v>
      </c>
      <c r="S31" s="18">
        <f t="shared" si="5"/>
        <v>120</v>
      </c>
      <c r="T31" s="18">
        <f>SUM(T33,T35,T37,T42)</f>
        <v>96</v>
      </c>
      <c r="U31" s="18">
        <f t="shared" ref="U31:V31" si="6">U33+U35+U37+U42</f>
        <v>0</v>
      </c>
      <c r="V31" s="18">
        <f t="shared" si="6"/>
        <v>0</v>
      </c>
    </row>
    <row r="32" spans="1:25">
      <c r="A32" s="106"/>
      <c r="B32" s="104" t="s">
        <v>218</v>
      </c>
      <c r="C32" s="108"/>
      <c r="D32" s="18"/>
      <c r="E32" s="23"/>
      <c r="F32" s="281"/>
      <c r="G32" s="18"/>
      <c r="H32" s="18"/>
      <c r="I32" s="18"/>
      <c r="J32" s="18"/>
      <c r="K32" s="18"/>
      <c r="L32" s="18"/>
      <c r="M32" s="18"/>
      <c r="N32" s="103"/>
      <c r="O32" s="24"/>
      <c r="P32" s="23"/>
      <c r="Q32" s="24"/>
      <c r="R32" s="23"/>
      <c r="S32" s="24"/>
      <c r="T32" s="23"/>
      <c r="U32" s="24"/>
      <c r="V32" s="23"/>
    </row>
    <row r="33" spans="1:22" ht="21" customHeight="1">
      <c r="A33" s="128" t="s">
        <v>92</v>
      </c>
      <c r="B33" s="373" t="s">
        <v>219</v>
      </c>
      <c r="C33" s="166"/>
      <c r="D33" s="84"/>
      <c r="E33" s="129"/>
      <c r="F33" s="282">
        <f>G33/24</f>
        <v>6</v>
      </c>
      <c r="G33" s="89">
        <f>G34</f>
        <v>144</v>
      </c>
      <c r="H33" s="89">
        <f t="shared" ref="H33:V33" si="7">H34</f>
        <v>2</v>
      </c>
      <c r="I33" s="89">
        <f t="shared" si="7"/>
        <v>142</v>
      </c>
      <c r="J33" s="89">
        <f t="shared" si="7"/>
        <v>0</v>
      </c>
      <c r="K33" s="89">
        <f t="shared" si="7"/>
        <v>0</v>
      </c>
      <c r="L33" s="89">
        <f t="shared" si="7"/>
        <v>0</v>
      </c>
      <c r="M33" s="89">
        <f t="shared" si="7"/>
        <v>0</v>
      </c>
      <c r="N33" s="90">
        <f t="shared" si="7"/>
        <v>0</v>
      </c>
      <c r="O33" s="91">
        <f t="shared" si="7"/>
        <v>0</v>
      </c>
      <c r="P33" s="92">
        <f t="shared" si="7"/>
        <v>0</v>
      </c>
      <c r="Q33" s="91">
        <f t="shared" si="7"/>
        <v>48</v>
      </c>
      <c r="R33" s="92">
        <f t="shared" si="7"/>
        <v>24</v>
      </c>
      <c r="S33" s="91">
        <v>48</v>
      </c>
      <c r="T33" s="92">
        <v>24</v>
      </c>
      <c r="U33" s="91">
        <f t="shared" si="7"/>
        <v>0</v>
      </c>
      <c r="V33" s="92">
        <f t="shared" si="7"/>
        <v>0</v>
      </c>
    </row>
    <row r="34" spans="1:22" ht="14">
      <c r="A34" s="130" t="s">
        <v>93</v>
      </c>
      <c r="B34" s="157" t="s">
        <v>210</v>
      </c>
      <c r="C34" s="165"/>
      <c r="D34" s="2">
        <v>6</v>
      </c>
      <c r="E34" s="10"/>
      <c r="F34" s="249">
        <f>G34/24</f>
        <v>6</v>
      </c>
      <c r="G34" s="53">
        <f>O34+P34+Q34+R34+S34+T34+U34+V34</f>
        <v>144</v>
      </c>
      <c r="H34" s="2">
        <v>2</v>
      </c>
      <c r="I34" s="2">
        <v>142</v>
      </c>
      <c r="J34" s="2"/>
      <c r="K34" s="2"/>
      <c r="L34" s="2"/>
      <c r="M34" s="2"/>
      <c r="N34" s="48"/>
      <c r="O34" s="13"/>
      <c r="P34" s="8"/>
      <c r="Q34" s="320">
        <v>48</v>
      </c>
      <c r="R34" s="321">
        <v>24</v>
      </c>
      <c r="S34" s="14">
        <v>48</v>
      </c>
      <c r="T34" s="9">
        <v>24</v>
      </c>
      <c r="U34" s="355"/>
      <c r="V34" s="330"/>
    </row>
    <row r="35" spans="1:22" ht="14">
      <c r="A35" s="128" t="s">
        <v>94</v>
      </c>
      <c r="B35" s="105" t="s">
        <v>220</v>
      </c>
      <c r="C35" s="166"/>
      <c r="D35" s="84"/>
      <c r="E35" s="129"/>
      <c r="F35" s="282">
        <f>G35/24</f>
        <v>2</v>
      </c>
      <c r="G35" s="89">
        <f>G36</f>
        <v>48</v>
      </c>
      <c r="H35" s="89">
        <f t="shared" ref="H35:V35" si="8">H36</f>
        <v>4</v>
      </c>
      <c r="I35" s="89">
        <f t="shared" si="8"/>
        <v>44</v>
      </c>
      <c r="J35" s="89">
        <f t="shared" si="8"/>
        <v>0</v>
      </c>
      <c r="K35" s="89">
        <f t="shared" si="8"/>
        <v>0</v>
      </c>
      <c r="L35" s="89">
        <f t="shared" si="8"/>
        <v>0</v>
      </c>
      <c r="M35" s="89">
        <f t="shared" si="8"/>
        <v>0</v>
      </c>
      <c r="N35" s="90">
        <f t="shared" si="8"/>
        <v>0</v>
      </c>
      <c r="O35" s="91">
        <f t="shared" si="8"/>
        <v>0</v>
      </c>
      <c r="P35" s="92">
        <f t="shared" si="8"/>
        <v>0</v>
      </c>
      <c r="Q35" s="91">
        <f t="shared" si="8"/>
        <v>0</v>
      </c>
      <c r="R35" s="92">
        <f t="shared" si="8"/>
        <v>24</v>
      </c>
      <c r="S35" s="91">
        <f t="shared" si="8"/>
        <v>24</v>
      </c>
      <c r="T35" s="92">
        <f t="shared" si="8"/>
        <v>0</v>
      </c>
      <c r="U35" s="91">
        <f t="shared" si="8"/>
        <v>0</v>
      </c>
      <c r="V35" s="92">
        <f t="shared" si="8"/>
        <v>0</v>
      </c>
    </row>
    <row r="36" spans="1:22" ht="14">
      <c r="A36" s="365" t="s">
        <v>95</v>
      </c>
      <c r="B36" s="366" t="s">
        <v>221</v>
      </c>
      <c r="C36" s="165"/>
      <c r="D36" s="2">
        <v>5</v>
      </c>
      <c r="E36" s="10"/>
      <c r="F36" s="249">
        <v>2</v>
      </c>
      <c r="G36" s="53">
        <f>Q36+R36+S36+T36+U36+V36</f>
        <v>48</v>
      </c>
      <c r="H36" s="2">
        <v>4</v>
      </c>
      <c r="I36" s="2">
        <v>44</v>
      </c>
      <c r="J36" s="2"/>
      <c r="K36" s="2"/>
      <c r="L36" s="2"/>
      <c r="M36" s="2"/>
      <c r="N36" s="48"/>
      <c r="O36" s="13"/>
      <c r="P36" s="8"/>
      <c r="Q36" s="320"/>
      <c r="R36" s="321">
        <v>24</v>
      </c>
      <c r="S36" s="14">
        <v>24</v>
      </c>
      <c r="T36" s="9"/>
      <c r="U36" s="355"/>
      <c r="V36" s="330"/>
    </row>
    <row r="37" spans="1:22" ht="14">
      <c r="A37" s="128" t="s">
        <v>96</v>
      </c>
      <c r="B37" s="105" t="s">
        <v>222</v>
      </c>
      <c r="C37" s="85"/>
      <c r="D37" s="84"/>
      <c r="E37" s="129"/>
      <c r="F37" s="282">
        <f>G37/24</f>
        <v>3</v>
      </c>
      <c r="G37" s="84">
        <f>G38+G39+G40</f>
        <v>72</v>
      </c>
      <c r="H37" s="84">
        <f t="shared" ref="H37:V37" si="9">H38+H39+H40</f>
        <v>54</v>
      </c>
      <c r="I37" s="84">
        <f t="shared" si="9"/>
        <v>18</v>
      </c>
      <c r="J37" s="84">
        <f t="shared" si="9"/>
        <v>0</v>
      </c>
      <c r="K37" s="84">
        <f t="shared" si="9"/>
        <v>0</v>
      </c>
      <c r="L37" s="84">
        <f t="shared" si="9"/>
        <v>0</v>
      </c>
      <c r="M37" s="84">
        <f t="shared" si="9"/>
        <v>0</v>
      </c>
      <c r="N37" s="146">
        <f t="shared" si="9"/>
        <v>0</v>
      </c>
      <c r="O37" s="85">
        <f t="shared" si="9"/>
        <v>0</v>
      </c>
      <c r="P37" s="129">
        <f t="shared" si="9"/>
        <v>0</v>
      </c>
      <c r="Q37" s="85">
        <f>Q38+Q39+Q40</f>
        <v>24</v>
      </c>
      <c r="R37" s="129">
        <f>R38+R39+R40</f>
        <v>0</v>
      </c>
      <c r="S37" s="85">
        <v>0</v>
      </c>
      <c r="T37" s="85">
        <f t="shared" si="9"/>
        <v>48</v>
      </c>
      <c r="U37" s="85">
        <f t="shared" si="9"/>
        <v>0</v>
      </c>
      <c r="V37" s="129">
        <f t="shared" si="9"/>
        <v>0</v>
      </c>
    </row>
    <row r="38" spans="1:22" ht="14">
      <c r="A38" s="130" t="s">
        <v>97</v>
      </c>
      <c r="B38" s="157" t="s">
        <v>223</v>
      </c>
      <c r="C38" s="165"/>
      <c r="D38" s="2">
        <v>5</v>
      </c>
      <c r="E38" s="10"/>
      <c r="F38" s="282">
        <f t="shared" ref="F38:F40" si="10">G38/24</f>
        <v>1</v>
      </c>
      <c r="G38" s="53">
        <f>O38+P38+Q38+R38+S38+T38+U38+V38</f>
        <v>24</v>
      </c>
      <c r="H38" s="2">
        <v>18</v>
      </c>
      <c r="I38" s="2">
        <v>6</v>
      </c>
      <c r="J38" s="2"/>
      <c r="K38" s="2"/>
      <c r="L38" s="2"/>
      <c r="M38" s="2"/>
      <c r="N38" s="48"/>
      <c r="O38" s="13"/>
      <c r="P38" s="8"/>
      <c r="Q38" s="320"/>
      <c r="R38" s="330"/>
      <c r="S38" s="14"/>
      <c r="T38" s="14">
        <v>24</v>
      </c>
      <c r="U38" s="355"/>
      <c r="V38" s="330"/>
    </row>
    <row r="39" spans="1:22" ht="14">
      <c r="A39" s="130" t="s">
        <v>142</v>
      </c>
      <c r="B39" s="157" t="s">
        <v>224</v>
      </c>
      <c r="C39" s="165"/>
      <c r="D39" s="2">
        <v>5</v>
      </c>
      <c r="E39" s="10"/>
      <c r="F39" s="282">
        <f t="shared" si="10"/>
        <v>1</v>
      </c>
      <c r="G39" s="53">
        <f>O39+P39+Q39+R39+S39+T39+U39+V39</f>
        <v>24</v>
      </c>
      <c r="H39" s="2">
        <v>12</v>
      </c>
      <c r="I39" s="2">
        <v>12</v>
      </c>
      <c r="J39" s="2"/>
      <c r="K39" s="2"/>
      <c r="L39" s="2"/>
      <c r="M39" s="2"/>
      <c r="N39" s="48"/>
      <c r="O39" s="13"/>
      <c r="P39" s="8"/>
      <c r="Q39" s="320"/>
      <c r="R39" s="330"/>
      <c r="S39" s="14"/>
      <c r="T39" s="14">
        <v>24</v>
      </c>
      <c r="U39" s="355"/>
      <c r="V39" s="330"/>
    </row>
    <row r="40" spans="1:22" ht="15" thickBot="1">
      <c r="A40" s="217" t="s">
        <v>143</v>
      </c>
      <c r="B40" s="218" t="s">
        <v>225</v>
      </c>
      <c r="C40" s="219"/>
      <c r="D40" s="58">
        <v>3</v>
      </c>
      <c r="E40" s="81"/>
      <c r="F40" s="282">
        <f t="shared" si="10"/>
        <v>1</v>
      </c>
      <c r="G40" s="220">
        <f>O40+P40+Q40+R40+S40+T40+U40+V40</f>
        <v>24</v>
      </c>
      <c r="H40" s="58">
        <v>24</v>
      </c>
      <c r="I40" s="58"/>
      <c r="J40" s="58"/>
      <c r="K40" s="58"/>
      <c r="L40" s="58"/>
      <c r="M40" s="58"/>
      <c r="N40" s="215"/>
      <c r="O40" s="221"/>
      <c r="P40" s="222"/>
      <c r="Q40" s="331">
        <v>24</v>
      </c>
      <c r="R40" s="332"/>
      <c r="S40" s="82"/>
      <c r="T40" s="222"/>
      <c r="U40" s="360"/>
      <c r="V40" s="332"/>
    </row>
    <row r="41" spans="1:22" ht="15.75" customHeight="1" thickBot="1">
      <c r="A41" s="225"/>
      <c r="B41" s="226" t="s">
        <v>226</v>
      </c>
      <c r="C41" s="225"/>
      <c r="D41" s="226"/>
      <c r="E41" s="228"/>
      <c r="F41" s="283"/>
      <c r="G41" s="227"/>
      <c r="H41" s="226"/>
      <c r="I41" s="226"/>
      <c r="J41" s="226"/>
      <c r="K41" s="226"/>
      <c r="L41" s="226"/>
      <c r="M41" s="226"/>
      <c r="N41" s="226"/>
      <c r="O41" s="226"/>
      <c r="P41" s="226"/>
      <c r="Q41" s="333"/>
      <c r="R41" s="333"/>
      <c r="S41" s="226"/>
      <c r="T41" s="226"/>
      <c r="U41" s="333"/>
      <c r="V41" s="361"/>
    </row>
    <row r="42" spans="1:22" ht="14">
      <c r="A42" s="223" t="s">
        <v>98</v>
      </c>
      <c r="B42" s="224" t="s">
        <v>227</v>
      </c>
      <c r="C42" s="303"/>
      <c r="D42" s="252"/>
      <c r="E42" s="304"/>
      <c r="F42" s="284">
        <f>G42/24</f>
        <v>5</v>
      </c>
      <c r="G42" s="252">
        <f>G43+G44+G45</f>
        <v>120</v>
      </c>
      <c r="H42" s="252">
        <f t="shared" ref="H42:V42" si="11">H43+H44+H45</f>
        <v>0</v>
      </c>
      <c r="I42" s="252">
        <f t="shared" si="11"/>
        <v>120</v>
      </c>
      <c r="J42" s="252">
        <f t="shared" si="11"/>
        <v>0</v>
      </c>
      <c r="K42" s="252">
        <f t="shared" si="11"/>
        <v>0</v>
      </c>
      <c r="L42" s="252">
        <f t="shared" si="11"/>
        <v>0</v>
      </c>
      <c r="M42" s="252">
        <f t="shared" si="11"/>
        <v>0</v>
      </c>
      <c r="N42" s="252">
        <f t="shared" si="11"/>
        <v>0</v>
      </c>
      <c r="O42" s="252">
        <f t="shared" si="11"/>
        <v>0</v>
      </c>
      <c r="P42" s="252">
        <f t="shared" si="11"/>
        <v>0</v>
      </c>
      <c r="Q42" s="252">
        <f t="shared" si="11"/>
        <v>0</v>
      </c>
      <c r="R42" s="252">
        <f t="shared" si="11"/>
        <v>48</v>
      </c>
      <c r="S42" s="252">
        <f t="shared" si="11"/>
        <v>48</v>
      </c>
      <c r="T42" s="252">
        <f t="shared" si="11"/>
        <v>24</v>
      </c>
      <c r="U42" s="252">
        <f t="shared" si="11"/>
        <v>0</v>
      </c>
      <c r="V42" s="252">
        <f t="shared" si="11"/>
        <v>0</v>
      </c>
    </row>
    <row r="43" spans="1:22" ht="14">
      <c r="A43" s="130" t="s">
        <v>99</v>
      </c>
      <c r="B43" s="157" t="s">
        <v>228</v>
      </c>
      <c r="C43" s="165"/>
      <c r="D43" s="2">
        <v>5</v>
      </c>
      <c r="E43" s="10"/>
      <c r="F43" s="285">
        <f>G43/24</f>
        <v>2</v>
      </c>
      <c r="G43" s="53">
        <f t="shared" ref="G43:G45" si="12">O43+P43+Q43+R43+S43+T43+U43+V43</f>
        <v>48</v>
      </c>
      <c r="H43" s="2">
        <v>0</v>
      </c>
      <c r="I43" s="2">
        <v>48</v>
      </c>
      <c r="J43" s="2"/>
      <c r="K43" s="2"/>
      <c r="L43" s="2"/>
      <c r="M43" s="2"/>
      <c r="N43" s="48"/>
      <c r="O43" s="13"/>
      <c r="P43" s="8"/>
      <c r="Q43" s="320"/>
      <c r="R43" s="330">
        <v>24</v>
      </c>
      <c r="S43" s="14">
        <v>24</v>
      </c>
      <c r="T43" s="8"/>
      <c r="U43" s="355"/>
      <c r="V43" s="330"/>
    </row>
    <row r="44" spans="1:22" ht="14">
      <c r="A44" s="130" t="s">
        <v>124</v>
      </c>
      <c r="B44" s="157" t="s">
        <v>229</v>
      </c>
      <c r="C44" s="165"/>
      <c r="D44" s="2">
        <v>5</v>
      </c>
      <c r="E44" s="10"/>
      <c r="F44" s="285">
        <f t="shared" ref="F44:F45" si="13">G44/24</f>
        <v>2</v>
      </c>
      <c r="G44" s="53">
        <f t="shared" si="12"/>
        <v>48</v>
      </c>
      <c r="H44" s="2">
        <v>0</v>
      </c>
      <c r="I44" s="2">
        <v>48</v>
      </c>
      <c r="J44" s="2"/>
      <c r="K44" s="2"/>
      <c r="L44" s="2"/>
      <c r="M44" s="2"/>
      <c r="N44" s="48"/>
      <c r="O44" s="13"/>
      <c r="P44" s="8"/>
      <c r="Q44" s="320"/>
      <c r="R44" s="330">
        <v>24</v>
      </c>
      <c r="S44" s="14">
        <v>24</v>
      </c>
      <c r="T44" s="8"/>
      <c r="U44" s="355"/>
      <c r="V44" s="330"/>
    </row>
    <row r="45" spans="1:22" ht="14">
      <c r="A45" s="365" t="s">
        <v>125</v>
      </c>
      <c r="B45" s="366" t="s">
        <v>230</v>
      </c>
      <c r="C45" s="165"/>
      <c r="D45" s="2">
        <v>5</v>
      </c>
      <c r="E45" s="10"/>
      <c r="F45" s="285">
        <f t="shared" si="13"/>
        <v>1</v>
      </c>
      <c r="G45" s="53">
        <f t="shared" si="12"/>
        <v>24</v>
      </c>
      <c r="H45" s="2">
        <v>0</v>
      </c>
      <c r="I45" s="2">
        <v>24</v>
      </c>
      <c r="J45" s="2"/>
      <c r="K45" s="2"/>
      <c r="L45" s="2"/>
      <c r="M45" s="2"/>
      <c r="N45" s="48"/>
      <c r="O45" s="13"/>
      <c r="P45" s="8"/>
      <c r="Q45" s="320"/>
      <c r="R45" s="330"/>
      <c r="S45" s="14"/>
      <c r="T45" s="14">
        <v>24</v>
      </c>
      <c r="U45" s="355"/>
      <c r="V45" s="330"/>
    </row>
    <row r="46" spans="1:22">
      <c r="A46" s="106"/>
      <c r="B46" s="104" t="s">
        <v>231</v>
      </c>
      <c r="C46" s="108"/>
      <c r="D46" s="18"/>
      <c r="E46" s="23"/>
      <c r="F46" s="281">
        <f>F48+F52+F55+F58+F63</f>
        <v>50</v>
      </c>
      <c r="G46" s="24">
        <f>SUM(G52,G55,G58,G63,G48)</f>
        <v>1200</v>
      </c>
      <c r="H46" s="24">
        <f>SUM(H48,H52,H55,H58,H63)</f>
        <v>248</v>
      </c>
      <c r="I46" s="24">
        <f t="shared" ref="I46:N46" si="14">SUM(I48,I52,I55,I58,I63)</f>
        <v>192</v>
      </c>
      <c r="J46" s="24">
        <f t="shared" si="14"/>
        <v>40</v>
      </c>
      <c r="K46" s="24">
        <f t="shared" si="14"/>
        <v>0</v>
      </c>
      <c r="L46" s="24">
        <f t="shared" si="14"/>
        <v>0</v>
      </c>
      <c r="M46" s="24">
        <f t="shared" si="14"/>
        <v>0</v>
      </c>
      <c r="N46" s="24">
        <f t="shared" si="14"/>
        <v>720</v>
      </c>
      <c r="O46" s="24">
        <f t="shared" ref="O46:P46" si="15">SUM(O48,O52,O55,O58)</f>
        <v>0</v>
      </c>
      <c r="P46" s="24">
        <f t="shared" si="15"/>
        <v>0</v>
      </c>
      <c r="Q46" s="24">
        <f>SUM(Q48,Q52,Q55,Q58,Q63)</f>
        <v>576</v>
      </c>
      <c r="R46" s="24">
        <f>SUM(R48,R52,R55,R58,R63)</f>
        <v>624</v>
      </c>
      <c r="S46" s="24">
        <f>SUM(S48,S52,S55,S58)</f>
        <v>0</v>
      </c>
      <c r="T46" s="24">
        <f>SUM(T48,T52,T55,T58)</f>
        <v>0</v>
      </c>
      <c r="U46" s="24">
        <f>SUM(U48,U52,U55,U58)</f>
        <v>0</v>
      </c>
      <c r="V46" s="24">
        <f>SUM(V48,V52,V55,V58)</f>
        <v>0</v>
      </c>
    </row>
    <row r="47" spans="1:22" ht="14">
      <c r="A47" s="106"/>
      <c r="B47" s="104" t="s">
        <v>218</v>
      </c>
      <c r="C47" s="108"/>
      <c r="D47" s="18"/>
      <c r="E47" s="23"/>
      <c r="F47" s="281"/>
      <c r="G47" s="18"/>
      <c r="H47" s="18"/>
      <c r="I47" s="18"/>
      <c r="J47" s="18"/>
      <c r="K47" s="18"/>
      <c r="L47" s="18"/>
      <c r="M47" s="18"/>
      <c r="N47" s="103"/>
      <c r="O47" s="24"/>
      <c r="P47" s="23"/>
      <c r="Q47" s="24"/>
      <c r="R47" s="23"/>
      <c r="S47" s="24"/>
      <c r="T47" s="23"/>
      <c r="U47" s="24"/>
      <c r="V47" s="23"/>
    </row>
    <row r="48" spans="1:22" ht="14">
      <c r="A48" s="111" t="s">
        <v>100</v>
      </c>
      <c r="B48" s="374" t="s">
        <v>232</v>
      </c>
      <c r="C48" s="166"/>
      <c r="D48" s="84"/>
      <c r="E48" s="129"/>
      <c r="F48" s="282">
        <f>G48/24</f>
        <v>13</v>
      </c>
      <c r="G48" s="84">
        <f>SUM(G49:G51)</f>
        <v>312</v>
      </c>
      <c r="H48" s="84">
        <f t="shared" ref="H48:R48" si="16">SUM(H49:H51)</f>
        <v>98</v>
      </c>
      <c r="I48" s="84">
        <f t="shared" si="16"/>
        <v>70</v>
      </c>
      <c r="J48" s="84">
        <f t="shared" si="16"/>
        <v>0</v>
      </c>
      <c r="K48" s="84">
        <f t="shared" si="16"/>
        <v>0</v>
      </c>
      <c r="L48" s="84">
        <f t="shared" si="16"/>
        <v>0</v>
      </c>
      <c r="M48" s="84">
        <f t="shared" si="16"/>
        <v>0</v>
      </c>
      <c r="N48" s="84">
        <f t="shared" si="16"/>
        <v>144</v>
      </c>
      <c r="O48" s="84">
        <f t="shared" si="16"/>
        <v>0</v>
      </c>
      <c r="P48" s="84">
        <f t="shared" si="16"/>
        <v>0</v>
      </c>
      <c r="Q48" s="84">
        <f t="shared" si="16"/>
        <v>120</v>
      </c>
      <c r="R48" s="84">
        <f t="shared" si="16"/>
        <v>192</v>
      </c>
      <c r="S48" s="85">
        <f t="shared" ref="S48:V48" si="17">S49+S51</f>
        <v>0</v>
      </c>
      <c r="T48" s="129">
        <f t="shared" si="17"/>
        <v>0</v>
      </c>
      <c r="U48" s="85">
        <f t="shared" si="17"/>
        <v>0</v>
      </c>
      <c r="V48" s="129">
        <f t="shared" si="17"/>
        <v>0</v>
      </c>
    </row>
    <row r="49" spans="1:22" ht="14">
      <c r="A49" s="130" t="s">
        <v>101</v>
      </c>
      <c r="B49" s="157" t="s">
        <v>233</v>
      </c>
      <c r="C49" s="165">
        <v>4</v>
      </c>
      <c r="D49" s="2"/>
      <c r="E49" s="10"/>
      <c r="F49" s="249">
        <f>G49/24</f>
        <v>4</v>
      </c>
      <c r="G49" s="53">
        <f t="shared" ref="G49:G51" si="18">O49+P49+Q49+R49+S49+T49+U49+V49</f>
        <v>96</v>
      </c>
      <c r="H49" s="2">
        <v>56</v>
      </c>
      <c r="I49" s="2">
        <v>40</v>
      </c>
      <c r="J49" s="2"/>
      <c r="K49" s="2"/>
      <c r="L49" s="2"/>
      <c r="M49" s="2"/>
      <c r="N49" s="48"/>
      <c r="O49" s="13"/>
      <c r="P49" s="8"/>
      <c r="Q49" s="320">
        <v>48</v>
      </c>
      <c r="R49" s="321">
        <v>48</v>
      </c>
      <c r="S49" s="14"/>
      <c r="T49" s="9"/>
      <c r="U49" s="355"/>
      <c r="V49" s="330"/>
    </row>
    <row r="50" spans="1:22" ht="14">
      <c r="A50" s="130" t="s">
        <v>102</v>
      </c>
      <c r="B50" s="157" t="s">
        <v>234</v>
      </c>
      <c r="C50" s="165">
        <v>4</v>
      </c>
      <c r="D50" s="2"/>
      <c r="E50" s="10"/>
      <c r="F50" s="249">
        <f>G50/24</f>
        <v>3</v>
      </c>
      <c r="G50" s="53">
        <f t="shared" si="18"/>
        <v>72</v>
      </c>
      <c r="H50" s="2">
        <v>42</v>
      </c>
      <c r="I50" s="2">
        <v>30</v>
      </c>
      <c r="J50" s="2"/>
      <c r="K50" s="2"/>
      <c r="L50" s="2"/>
      <c r="M50" s="2"/>
      <c r="N50" s="48"/>
      <c r="O50" s="13"/>
      <c r="P50" s="8"/>
      <c r="Q50" s="320">
        <v>72</v>
      </c>
      <c r="R50" s="321"/>
      <c r="S50" s="14"/>
      <c r="T50" s="9"/>
      <c r="U50" s="355"/>
      <c r="V50" s="330"/>
    </row>
    <row r="51" spans="1:22" ht="14">
      <c r="A51" s="130" t="s">
        <v>173</v>
      </c>
      <c r="B51" s="157" t="s">
        <v>235</v>
      </c>
      <c r="C51" s="165"/>
      <c r="D51" s="2">
        <v>4</v>
      </c>
      <c r="E51" s="10"/>
      <c r="F51" s="249">
        <f>G51/24</f>
        <v>6</v>
      </c>
      <c r="G51" s="53">
        <f t="shared" si="18"/>
        <v>144</v>
      </c>
      <c r="H51" s="2"/>
      <c r="I51" s="2"/>
      <c r="J51" s="2"/>
      <c r="K51" s="2"/>
      <c r="L51" s="2"/>
      <c r="M51" s="2"/>
      <c r="N51" s="48">
        <v>144</v>
      </c>
      <c r="O51" s="13"/>
      <c r="P51" s="8"/>
      <c r="Q51" s="320"/>
      <c r="R51" s="321">
        <v>144</v>
      </c>
      <c r="S51" s="14"/>
      <c r="T51" s="9"/>
      <c r="U51" s="355"/>
      <c r="V51" s="330"/>
    </row>
    <row r="52" spans="1:22" ht="14">
      <c r="A52" s="111" t="s">
        <v>103</v>
      </c>
      <c r="B52" s="374" t="s">
        <v>236</v>
      </c>
      <c r="C52" s="166"/>
      <c r="D52" s="84"/>
      <c r="E52" s="129"/>
      <c r="F52" s="282">
        <f>F53+F54</f>
        <v>12</v>
      </c>
      <c r="G52" s="282">
        <f t="shared" ref="G52:V52" si="19">G53+G54</f>
        <v>288</v>
      </c>
      <c r="H52" s="282">
        <f t="shared" si="19"/>
        <v>74</v>
      </c>
      <c r="I52" s="282">
        <f t="shared" si="19"/>
        <v>30</v>
      </c>
      <c r="J52" s="282">
        <f t="shared" si="19"/>
        <v>40</v>
      </c>
      <c r="K52" s="282">
        <f t="shared" si="19"/>
        <v>0</v>
      </c>
      <c r="L52" s="282">
        <f t="shared" si="19"/>
        <v>0</v>
      </c>
      <c r="M52" s="282">
        <f t="shared" si="19"/>
        <v>0</v>
      </c>
      <c r="N52" s="282">
        <f t="shared" si="19"/>
        <v>144</v>
      </c>
      <c r="O52" s="282">
        <f t="shared" si="19"/>
        <v>0</v>
      </c>
      <c r="P52" s="282">
        <f t="shared" si="19"/>
        <v>0</v>
      </c>
      <c r="Q52" s="282">
        <f t="shared" si="19"/>
        <v>168</v>
      </c>
      <c r="R52" s="282">
        <f t="shared" si="19"/>
        <v>120</v>
      </c>
      <c r="S52" s="282">
        <f t="shared" si="19"/>
        <v>0</v>
      </c>
      <c r="T52" s="282">
        <f t="shared" si="19"/>
        <v>0</v>
      </c>
      <c r="U52" s="282">
        <f t="shared" si="19"/>
        <v>0</v>
      </c>
      <c r="V52" s="282">
        <f t="shared" si="19"/>
        <v>0</v>
      </c>
    </row>
    <row r="53" spans="1:22" ht="14">
      <c r="A53" s="130" t="s">
        <v>104</v>
      </c>
      <c r="B53" s="157" t="s">
        <v>237</v>
      </c>
      <c r="C53" s="165">
        <v>4</v>
      </c>
      <c r="D53" s="2"/>
      <c r="E53" s="10"/>
      <c r="F53" s="249">
        <f>G53/24</f>
        <v>6</v>
      </c>
      <c r="G53" s="53">
        <f>Q53+R53+S53+T53+U53+V53</f>
        <v>144</v>
      </c>
      <c r="H53" s="2">
        <v>74</v>
      </c>
      <c r="I53" s="2">
        <v>30</v>
      </c>
      <c r="J53" s="2">
        <v>40</v>
      </c>
      <c r="K53" s="2"/>
      <c r="L53" s="2"/>
      <c r="M53" s="2"/>
      <c r="N53" s="48"/>
      <c r="O53" s="13"/>
      <c r="P53" s="8"/>
      <c r="Q53" s="320">
        <v>96</v>
      </c>
      <c r="R53" s="321">
        <v>48</v>
      </c>
      <c r="S53" s="14"/>
      <c r="T53" s="9"/>
      <c r="U53" s="355"/>
      <c r="V53" s="330"/>
    </row>
    <row r="54" spans="1:22" ht="14">
      <c r="A54" s="130" t="s">
        <v>105</v>
      </c>
      <c r="B54" s="157" t="s">
        <v>238</v>
      </c>
      <c r="C54" s="61"/>
      <c r="D54" s="2">
        <v>4</v>
      </c>
      <c r="E54" s="10"/>
      <c r="F54" s="249">
        <f t="shared" ref="F54" si="20">G54/24</f>
        <v>6</v>
      </c>
      <c r="G54" s="53">
        <f t="shared" ref="G54" si="21">Q54+R54+S54+T54+U54+V54</f>
        <v>144</v>
      </c>
      <c r="H54" s="2"/>
      <c r="I54" s="2"/>
      <c r="J54" s="2"/>
      <c r="K54" s="2"/>
      <c r="L54" s="2"/>
      <c r="M54" s="2"/>
      <c r="N54" s="48">
        <v>144</v>
      </c>
      <c r="O54" s="13"/>
      <c r="P54" s="8"/>
      <c r="Q54" s="320">
        <v>72</v>
      </c>
      <c r="R54" s="321">
        <v>72</v>
      </c>
      <c r="S54" s="14"/>
      <c r="T54" s="9"/>
      <c r="U54" s="355"/>
      <c r="V54" s="330"/>
    </row>
    <row r="55" spans="1:22" ht="14">
      <c r="A55" s="111" t="s">
        <v>106</v>
      </c>
      <c r="B55" s="374" t="s">
        <v>239</v>
      </c>
      <c r="C55" s="305"/>
      <c r="D55" s="129"/>
      <c r="E55" s="129"/>
      <c r="F55" s="286">
        <f t="shared" ref="F55:P55" si="22">F56+F57</f>
        <v>7</v>
      </c>
      <c r="G55" s="129">
        <f t="shared" si="22"/>
        <v>168</v>
      </c>
      <c r="H55" s="129">
        <f t="shared" si="22"/>
        <v>14</v>
      </c>
      <c r="I55" s="129">
        <f t="shared" si="22"/>
        <v>10</v>
      </c>
      <c r="J55" s="129">
        <f t="shared" si="22"/>
        <v>0</v>
      </c>
      <c r="K55" s="129">
        <f t="shared" si="22"/>
        <v>0</v>
      </c>
      <c r="L55" s="129">
        <f t="shared" si="22"/>
        <v>0</v>
      </c>
      <c r="M55" s="129">
        <f t="shared" si="22"/>
        <v>0</v>
      </c>
      <c r="N55" s="129">
        <f t="shared" si="22"/>
        <v>144</v>
      </c>
      <c r="O55" s="129">
        <f t="shared" si="22"/>
        <v>0</v>
      </c>
      <c r="P55" s="129">
        <f t="shared" si="22"/>
        <v>0</v>
      </c>
      <c r="Q55" s="129">
        <f>Q56+Q57</f>
        <v>168</v>
      </c>
      <c r="R55" s="129">
        <f t="shared" ref="R55:V55" si="23">R56+R57</f>
        <v>0</v>
      </c>
      <c r="S55" s="129">
        <f t="shared" si="23"/>
        <v>0</v>
      </c>
      <c r="T55" s="129">
        <f t="shared" si="23"/>
        <v>0</v>
      </c>
      <c r="U55" s="129">
        <f t="shared" si="23"/>
        <v>0</v>
      </c>
      <c r="V55" s="129">
        <f t="shared" si="23"/>
        <v>0</v>
      </c>
    </row>
    <row r="56" spans="1:22" ht="14">
      <c r="A56" s="130" t="s">
        <v>107</v>
      </c>
      <c r="B56" s="157" t="s">
        <v>240</v>
      </c>
      <c r="C56" s="61"/>
      <c r="D56" s="2">
        <v>3</v>
      </c>
      <c r="E56" s="10"/>
      <c r="F56" s="249">
        <f>G56/24</f>
        <v>1</v>
      </c>
      <c r="G56" s="53">
        <f>Q56+R56+S56+T56+U56+V56</f>
        <v>24</v>
      </c>
      <c r="H56" s="2">
        <v>14</v>
      </c>
      <c r="I56" s="2">
        <v>10</v>
      </c>
      <c r="J56" s="2"/>
      <c r="K56" s="2"/>
      <c r="L56" s="2"/>
      <c r="M56" s="2"/>
      <c r="N56" s="48"/>
      <c r="O56" s="13"/>
      <c r="P56" s="8"/>
      <c r="Q56" s="320">
        <v>24</v>
      </c>
      <c r="R56" s="321"/>
      <c r="S56" s="5"/>
      <c r="T56" s="9"/>
      <c r="U56" s="355"/>
      <c r="V56" s="330"/>
    </row>
    <row r="57" spans="1:22" ht="14">
      <c r="A57" s="130" t="s">
        <v>108</v>
      </c>
      <c r="B57" s="232" t="s">
        <v>241</v>
      </c>
      <c r="C57" s="61"/>
      <c r="D57" s="2">
        <v>3</v>
      </c>
      <c r="E57" s="10"/>
      <c r="F57" s="249">
        <f>G57/24</f>
        <v>6</v>
      </c>
      <c r="G57" s="53">
        <f>Q57+R57+S57+T57+U57+V57</f>
        <v>144</v>
      </c>
      <c r="H57" s="2"/>
      <c r="I57" s="2"/>
      <c r="J57" s="2"/>
      <c r="K57" s="2"/>
      <c r="L57" s="2"/>
      <c r="M57" s="2"/>
      <c r="N57" s="48">
        <v>144</v>
      </c>
      <c r="O57" s="13"/>
      <c r="P57" s="8"/>
      <c r="Q57" s="320">
        <v>144</v>
      </c>
      <c r="R57" s="321"/>
      <c r="S57" s="5"/>
      <c r="T57" s="9"/>
      <c r="U57" s="355"/>
      <c r="V57" s="330"/>
    </row>
    <row r="58" spans="1:22" ht="14">
      <c r="A58" s="111" t="s">
        <v>109</v>
      </c>
      <c r="B58" s="374" t="s">
        <v>242</v>
      </c>
      <c r="C58" s="167"/>
      <c r="D58" s="84"/>
      <c r="E58" s="129"/>
      <c r="F58" s="287">
        <f>F59+F60+F61</f>
        <v>16</v>
      </c>
      <c r="G58" s="287">
        <f t="shared" ref="G58:V58" si="24">G59+G60+G61</f>
        <v>384</v>
      </c>
      <c r="H58" s="287">
        <f t="shared" si="24"/>
        <v>60</v>
      </c>
      <c r="I58" s="287">
        <f t="shared" si="24"/>
        <v>36</v>
      </c>
      <c r="J58" s="287">
        <f t="shared" si="24"/>
        <v>0</v>
      </c>
      <c r="K58" s="287">
        <f t="shared" si="24"/>
        <v>0</v>
      </c>
      <c r="L58" s="287">
        <f t="shared" si="24"/>
        <v>0</v>
      </c>
      <c r="M58" s="287">
        <f t="shared" si="24"/>
        <v>0</v>
      </c>
      <c r="N58" s="287">
        <f t="shared" si="24"/>
        <v>288</v>
      </c>
      <c r="O58" s="287">
        <f t="shared" si="24"/>
        <v>0</v>
      </c>
      <c r="P58" s="287">
        <f t="shared" si="24"/>
        <v>0</v>
      </c>
      <c r="Q58" s="287">
        <f t="shared" si="24"/>
        <v>72</v>
      </c>
      <c r="R58" s="287">
        <f t="shared" si="24"/>
        <v>312</v>
      </c>
      <c r="S58" s="287">
        <f t="shared" si="24"/>
        <v>0</v>
      </c>
      <c r="T58" s="287">
        <f t="shared" si="24"/>
        <v>0</v>
      </c>
      <c r="U58" s="287">
        <f t="shared" si="24"/>
        <v>0</v>
      </c>
      <c r="V58" s="287">
        <f t="shared" si="24"/>
        <v>0</v>
      </c>
    </row>
    <row r="59" spans="1:22" ht="14">
      <c r="A59" s="130" t="s">
        <v>110</v>
      </c>
      <c r="B59" s="157" t="s">
        <v>243</v>
      </c>
      <c r="C59" s="61">
        <v>4</v>
      </c>
      <c r="D59" s="2"/>
      <c r="E59" s="10"/>
      <c r="F59" s="249">
        <f>G59/24</f>
        <v>3</v>
      </c>
      <c r="G59" s="53">
        <f>Q59+R59+S59+T59+U59+V59</f>
        <v>72</v>
      </c>
      <c r="H59" s="2">
        <v>46</v>
      </c>
      <c r="I59" s="2">
        <v>26</v>
      </c>
      <c r="J59" s="2"/>
      <c r="K59" s="2"/>
      <c r="L59" s="2"/>
      <c r="M59" s="2"/>
      <c r="N59" s="48"/>
      <c r="O59" s="13"/>
      <c r="P59" s="8"/>
      <c r="Q59" s="320">
        <v>72</v>
      </c>
      <c r="R59" s="321"/>
      <c r="S59" s="14"/>
      <c r="T59" s="9"/>
      <c r="U59" s="355"/>
      <c r="V59" s="330"/>
    </row>
    <row r="60" spans="1:22" ht="14">
      <c r="A60" s="130" t="s">
        <v>111</v>
      </c>
      <c r="B60" s="157" t="s">
        <v>244</v>
      </c>
      <c r="C60" s="61"/>
      <c r="D60" s="2">
        <v>4</v>
      </c>
      <c r="E60" s="10"/>
      <c r="F60" s="249">
        <f t="shared" ref="F60:F61" si="25">G60/24</f>
        <v>1</v>
      </c>
      <c r="G60" s="53">
        <f t="shared" ref="G60:G61" si="26">Q60+R60+S60+T60+U60+V60</f>
        <v>24</v>
      </c>
      <c r="H60" s="2">
        <v>14</v>
      </c>
      <c r="I60" s="2">
        <v>10</v>
      </c>
      <c r="J60" s="2"/>
      <c r="K60" s="2"/>
      <c r="L60" s="2"/>
      <c r="M60" s="2"/>
      <c r="N60" s="48"/>
      <c r="O60" s="13"/>
      <c r="P60" s="8"/>
      <c r="Q60" s="320"/>
      <c r="R60" s="321">
        <v>24</v>
      </c>
      <c r="S60" s="14"/>
      <c r="T60" s="9"/>
      <c r="U60" s="355"/>
      <c r="V60" s="330"/>
    </row>
    <row r="61" spans="1:22" ht="14">
      <c r="A61" s="130" t="s">
        <v>112</v>
      </c>
      <c r="B61" s="157" t="s">
        <v>245</v>
      </c>
      <c r="C61" s="61"/>
      <c r="D61" s="2">
        <v>4</v>
      </c>
      <c r="E61" s="10"/>
      <c r="F61" s="249">
        <f t="shared" si="25"/>
        <v>12</v>
      </c>
      <c r="G61" s="53">
        <f t="shared" si="26"/>
        <v>288</v>
      </c>
      <c r="H61" s="2"/>
      <c r="I61" s="2"/>
      <c r="J61" s="2"/>
      <c r="K61" s="2"/>
      <c r="L61" s="2"/>
      <c r="M61" s="2"/>
      <c r="N61" s="48">
        <v>288</v>
      </c>
      <c r="O61" s="13"/>
      <c r="P61" s="8"/>
      <c r="Q61" s="320"/>
      <c r="R61" s="321">
        <v>288</v>
      </c>
      <c r="S61" s="14"/>
      <c r="T61" s="9"/>
      <c r="U61" s="355"/>
      <c r="V61" s="330"/>
    </row>
    <row r="62" spans="1:22" ht="18.75" customHeight="1">
      <c r="A62" s="148"/>
      <c r="B62" s="148" t="s">
        <v>226</v>
      </c>
      <c r="C62" s="306"/>
      <c r="D62" s="148"/>
      <c r="E62" s="137"/>
      <c r="F62" s="28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</row>
    <row r="63" spans="1:22" ht="21" customHeight="1">
      <c r="A63" s="111" t="s">
        <v>113</v>
      </c>
      <c r="B63" s="374" t="s">
        <v>246</v>
      </c>
      <c r="C63" s="233"/>
      <c r="D63" s="233"/>
      <c r="E63" s="233"/>
      <c r="F63" s="375">
        <f>F64</f>
        <v>2</v>
      </c>
      <c r="G63" s="375">
        <f t="shared" ref="G63:V63" si="27">G64</f>
        <v>48</v>
      </c>
      <c r="H63" s="375">
        <f t="shared" si="27"/>
        <v>2</v>
      </c>
      <c r="I63" s="375">
        <f t="shared" si="27"/>
        <v>46</v>
      </c>
      <c r="J63" s="375">
        <f t="shared" si="27"/>
        <v>0</v>
      </c>
      <c r="K63" s="375">
        <f t="shared" si="27"/>
        <v>0</v>
      </c>
      <c r="L63" s="375">
        <f t="shared" si="27"/>
        <v>0</v>
      </c>
      <c r="M63" s="375">
        <f t="shared" si="27"/>
        <v>0</v>
      </c>
      <c r="N63" s="375">
        <f t="shared" si="27"/>
        <v>0</v>
      </c>
      <c r="O63" s="375">
        <f t="shared" si="27"/>
        <v>0</v>
      </c>
      <c r="P63" s="375">
        <f t="shared" si="27"/>
        <v>0</v>
      </c>
      <c r="Q63" s="375">
        <f t="shared" si="27"/>
        <v>48</v>
      </c>
      <c r="R63" s="375">
        <f t="shared" si="27"/>
        <v>0</v>
      </c>
      <c r="S63" s="375">
        <f t="shared" si="27"/>
        <v>0</v>
      </c>
      <c r="T63" s="375">
        <f t="shared" si="27"/>
        <v>0</v>
      </c>
      <c r="U63" s="375">
        <f t="shared" si="27"/>
        <v>0</v>
      </c>
      <c r="V63" s="375">
        <f t="shared" si="27"/>
        <v>0</v>
      </c>
    </row>
    <row r="64" spans="1:22" ht="15" customHeight="1">
      <c r="A64" s="130" t="s">
        <v>114</v>
      </c>
      <c r="B64" s="157" t="s">
        <v>247</v>
      </c>
      <c r="C64" s="267"/>
      <c r="D64" s="235"/>
      <c r="E64" s="265"/>
      <c r="F64" s="289">
        <f>G64/24</f>
        <v>2</v>
      </c>
      <c r="G64" s="53">
        <f>Q64+R64+S64+T64+U64+V64</f>
        <v>48</v>
      </c>
      <c r="H64" s="235">
        <v>2</v>
      </c>
      <c r="I64" s="235">
        <v>46</v>
      </c>
      <c r="J64" s="235"/>
      <c r="K64" s="235"/>
      <c r="L64" s="235"/>
      <c r="M64" s="235"/>
      <c r="N64" s="235"/>
      <c r="O64" s="235"/>
      <c r="P64" s="235"/>
      <c r="Q64" s="335">
        <v>48</v>
      </c>
      <c r="R64" s="335"/>
      <c r="S64" s="235"/>
      <c r="T64" s="235"/>
      <c r="U64" s="336"/>
      <c r="V64" s="336"/>
    </row>
    <row r="65" spans="1:22" ht="16.5" customHeight="1">
      <c r="A65" s="148"/>
      <c r="B65" s="238" t="s">
        <v>211</v>
      </c>
      <c r="C65" s="306"/>
      <c r="D65" s="148"/>
      <c r="E65" s="137"/>
      <c r="F65" s="288">
        <f t="shared" ref="F65:F66" si="28">G65/24</f>
        <v>2</v>
      </c>
      <c r="G65" s="148">
        <f t="shared" ref="G65:G66" si="29">Q65+R65+S65+T65+U65+V65</f>
        <v>48</v>
      </c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237">
        <v>48</v>
      </c>
      <c r="S65" s="148"/>
      <c r="T65" s="148"/>
      <c r="U65" s="148"/>
      <c r="V65" s="148"/>
    </row>
    <row r="66" spans="1:22" ht="16.5" customHeight="1" thickBot="1">
      <c r="A66" s="148"/>
      <c r="B66" s="236" t="s">
        <v>248</v>
      </c>
      <c r="C66" s="306"/>
      <c r="D66" s="148"/>
      <c r="E66" s="137"/>
      <c r="F66" s="288">
        <f t="shared" si="28"/>
        <v>1</v>
      </c>
      <c r="G66" s="148">
        <f t="shared" si="29"/>
        <v>24</v>
      </c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237">
        <v>24</v>
      </c>
      <c r="S66" s="148"/>
      <c r="T66" s="148"/>
      <c r="U66" s="148"/>
      <c r="V66" s="148"/>
    </row>
    <row r="67" spans="1:22" ht="15.75" customHeight="1">
      <c r="A67" s="234"/>
      <c r="B67" s="253" t="s">
        <v>212</v>
      </c>
      <c r="C67" s="307"/>
      <c r="D67" s="234"/>
      <c r="E67" s="308"/>
      <c r="F67" s="290">
        <f>G67/24</f>
        <v>60</v>
      </c>
      <c r="G67" s="234">
        <f>Q67+R67</f>
        <v>1440</v>
      </c>
      <c r="H67" s="234">
        <f>SUM(H46,H31)</f>
        <v>308</v>
      </c>
      <c r="I67" s="234">
        <f>SUM(I46,I31)</f>
        <v>516</v>
      </c>
      <c r="J67" s="234">
        <f t="shared" ref="J67:N67" si="30">SUM(J46,J31)</f>
        <v>40</v>
      </c>
      <c r="K67" s="234">
        <f t="shared" si="30"/>
        <v>0</v>
      </c>
      <c r="L67" s="234">
        <f t="shared" si="30"/>
        <v>0</v>
      </c>
      <c r="M67" s="234">
        <f t="shared" si="30"/>
        <v>0</v>
      </c>
      <c r="N67" s="234">
        <f t="shared" si="30"/>
        <v>720</v>
      </c>
      <c r="O67" s="234">
        <f t="shared" ref="O67:P67" si="31">O66+O46+O31</f>
        <v>0</v>
      </c>
      <c r="P67" s="234">
        <f t="shared" si="31"/>
        <v>0</v>
      </c>
      <c r="Q67" s="234">
        <f>SUM(Q65:Q66,Q46,Q31)</f>
        <v>648</v>
      </c>
      <c r="R67" s="234">
        <f>SUM(R65:R66,R46,R31)</f>
        <v>792</v>
      </c>
      <c r="S67" s="234"/>
      <c r="T67" s="234"/>
      <c r="U67" s="234">
        <f>U66+U46+U31</f>
        <v>0</v>
      </c>
      <c r="V67" s="234">
        <f>V66+V46+V31</f>
        <v>0</v>
      </c>
    </row>
    <row r="68" spans="1:22" ht="15.75" customHeight="1">
      <c r="A68" s="75"/>
      <c r="B68" s="177" t="s">
        <v>249</v>
      </c>
      <c r="C68" s="309"/>
      <c r="D68" s="254"/>
      <c r="E68" s="265"/>
      <c r="F68" s="376">
        <f>G68/24</f>
        <v>2</v>
      </c>
      <c r="G68" s="377">
        <f>R68</f>
        <v>48</v>
      </c>
      <c r="H68" s="254"/>
      <c r="I68" s="254"/>
      <c r="J68" s="254"/>
      <c r="K68" s="254"/>
      <c r="L68" s="254"/>
      <c r="M68" s="254"/>
      <c r="N68" s="254"/>
      <c r="O68" s="254"/>
      <c r="P68" s="254"/>
      <c r="Q68" s="334"/>
      <c r="R68" s="337">
        <v>48</v>
      </c>
      <c r="S68" s="254"/>
      <c r="T68" s="254"/>
      <c r="U68" s="334"/>
      <c r="V68" s="334"/>
    </row>
    <row r="69" spans="1:22" ht="15.75" customHeight="1">
      <c r="A69" s="27" t="s">
        <v>91</v>
      </c>
      <c r="B69" s="158" t="s">
        <v>213</v>
      </c>
      <c r="C69" s="309"/>
      <c r="D69" s="254"/>
      <c r="E69" s="265"/>
      <c r="F69" s="279">
        <f>G69/24</f>
        <v>3</v>
      </c>
      <c r="G69" s="20">
        <v>72</v>
      </c>
      <c r="H69" s="254"/>
      <c r="I69" s="254"/>
      <c r="J69" s="254"/>
      <c r="K69" s="254"/>
      <c r="L69" s="254"/>
      <c r="M69" s="254"/>
      <c r="N69" s="254"/>
      <c r="O69" s="254"/>
      <c r="P69" s="254"/>
      <c r="Q69" s="337">
        <v>48</v>
      </c>
      <c r="R69" s="337">
        <v>24</v>
      </c>
      <c r="S69" s="254"/>
      <c r="T69" s="254"/>
      <c r="U69" s="334"/>
      <c r="V69" s="334"/>
    </row>
    <row r="70" spans="1:22" ht="15.75" customHeight="1" thickBot="1">
      <c r="A70" s="182" t="s">
        <v>12</v>
      </c>
      <c r="B70" s="183" t="s">
        <v>214</v>
      </c>
      <c r="C70" s="309"/>
      <c r="D70" s="254"/>
      <c r="E70" s="265"/>
      <c r="F70" s="291">
        <f>G70/24</f>
        <v>4</v>
      </c>
      <c r="G70" s="174">
        <v>96</v>
      </c>
      <c r="H70" s="254"/>
      <c r="I70" s="254"/>
      <c r="J70" s="254"/>
      <c r="K70" s="254"/>
      <c r="L70" s="254"/>
      <c r="M70" s="254"/>
      <c r="N70" s="254"/>
      <c r="O70" s="254"/>
      <c r="P70" s="254"/>
      <c r="Q70" s="337">
        <v>48</v>
      </c>
      <c r="R70" s="337">
        <v>48</v>
      </c>
      <c r="S70" s="254"/>
      <c r="T70" s="254"/>
      <c r="U70" s="334"/>
      <c r="V70" s="334"/>
    </row>
    <row r="71" spans="1:22" ht="15.75" customHeight="1" thickBot="1">
      <c r="A71" s="185"/>
      <c r="B71" s="185" t="s">
        <v>215</v>
      </c>
      <c r="C71" s="310"/>
      <c r="D71" s="185"/>
      <c r="E71" s="311"/>
      <c r="F71" s="292">
        <f>F67+F68+F69+F70</f>
        <v>69</v>
      </c>
      <c r="G71" s="185">
        <f>G67+G68+G69+G70</f>
        <v>1656</v>
      </c>
      <c r="H71" s="185">
        <f t="shared" ref="H71:V71" si="32">H67+H68+H69+H70</f>
        <v>308</v>
      </c>
      <c r="I71" s="185">
        <f t="shared" si="32"/>
        <v>516</v>
      </c>
      <c r="J71" s="185">
        <f t="shared" si="32"/>
        <v>40</v>
      </c>
      <c r="K71" s="185">
        <f t="shared" si="32"/>
        <v>0</v>
      </c>
      <c r="L71" s="185">
        <f t="shared" si="32"/>
        <v>0</v>
      </c>
      <c r="M71" s="185">
        <f t="shared" si="32"/>
        <v>0</v>
      </c>
      <c r="N71" s="185">
        <f t="shared" si="32"/>
        <v>720</v>
      </c>
      <c r="O71" s="185">
        <f t="shared" si="32"/>
        <v>0</v>
      </c>
      <c r="P71" s="185">
        <f t="shared" si="32"/>
        <v>0</v>
      </c>
      <c r="Q71" s="185">
        <f>SUM(Q67:Q70)</f>
        <v>744</v>
      </c>
      <c r="R71" s="185">
        <f>SUM(R67:R70)</f>
        <v>912</v>
      </c>
      <c r="S71" s="185">
        <f t="shared" si="32"/>
        <v>0</v>
      </c>
      <c r="T71" s="185">
        <f t="shared" si="32"/>
        <v>0</v>
      </c>
      <c r="U71" s="185">
        <f t="shared" si="32"/>
        <v>0</v>
      </c>
      <c r="V71" s="185">
        <f t="shared" si="32"/>
        <v>0</v>
      </c>
    </row>
    <row r="72" spans="1:22" ht="15.75" customHeight="1">
      <c r="A72" s="122">
        <v>1</v>
      </c>
      <c r="B72" s="99">
        <v>2</v>
      </c>
      <c r="C72" s="149">
        <v>3</v>
      </c>
      <c r="D72" s="122">
        <v>4</v>
      </c>
      <c r="E72" s="150">
        <v>5</v>
      </c>
      <c r="F72" s="274">
        <v>6</v>
      </c>
      <c r="G72" s="123">
        <v>7</v>
      </c>
      <c r="H72" s="123">
        <v>8</v>
      </c>
      <c r="I72" s="123">
        <v>9</v>
      </c>
      <c r="J72" s="123">
        <v>10</v>
      </c>
      <c r="K72" s="123">
        <v>11</v>
      </c>
      <c r="L72" s="123">
        <v>12</v>
      </c>
      <c r="M72" s="123">
        <v>13</v>
      </c>
      <c r="N72" s="153">
        <v>14</v>
      </c>
      <c r="O72" s="149">
        <v>15</v>
      </c>
      <c r="P72" s="150">
        <v>16</v>
      </c>
      <c r="Q72" s="155">
        <v>17</v>
      </c>
      <c r="R72" s="243">
        <v>18</v>
      </c>
      <c r="S72" s="155">
        <v>19</v>
      </c>
      <c r="T72" s="243">
        <v>20</v>
      </c>
      <c r="U72" s="155">
        <v>21</v>
      </c>
      <c r="V72" s="243">
        <v>22</v>
      </c>
    </row>
    <row r="73" spans="1:22" ht="40.25" customHeight="1">
      <c r="A73" s="104"/>
      <c r="B73" s="104" t="s">
        <v>250</v>
      </c>
      <c r="C73" s="312"/>
      <c r="D73" s="104"/>
      <c r="E73" s="109"/>
      <c r="F73" s="293">
        <f>G73/24</f>
        <v>45</v>
      </c>
      <c r="G73" s="104">
        <f t="shared" ref="G73:S73" si="33">SUM(G74,G78,G82,G85)</f>
        <v>1080</v>
      </c>
      <c r="H73" s="104">
        <f t="shared" si="33"/>
        <v>216</v>
      </c>
      <c r="I73" s="104">
        <f t="shared" si="33"/>
        <v>104</v>
      </c>
      <c r="J73" s="104">
        <f t="shared" si="33"/>
        <v>40</v>
      </c>
      <c r="K73" s="104">
        <f t="shared" si="33"/>
        <v>0</v>
      </c>
      <c r="L73" s="104">
        <f t="shared" si="33"/>
        <v>0</v>
      </c>
      <c r="M73" s="104">
        <f t="shared" si="33"/>
        <v>0</v>
      </c>
      <c r="N73" s="104">
        <f t="shared" si="33"/>
        <v>720</v>
      </c>
      <c r="O73" s="104">
        <f t="shared" si="33"/>
        <v>0</v>
      </c>
      <c r="P73" s="104">
        <f t="shared" si="33"/>
        <v>0</v>
      </c>
      <c r="Q73" s="104">
        <f t="shared" si="33"/>
        <v>0</v>
      </c>
      <c r="R73" s="104">
        <f t="shared" si="33"/>
        <v>0</v>
      </c>
      <c r="S73" s="104">
        <f t="shared" si="33"/>
        <v>384</v>
      </c>
      <c r="T73" s="104">
        <f>SUM(T74,T78,T82,T85)</f>
        <v>696</v>
      </c>
      <c r="U73" s="104">
        <f>U74+U78+U82+U90</f>
        <v>0</v>
      </c>
      <c r="V73" s="104">
        <f>V74+V78+V82+V90</f>
        <v>0</v>
      </c>
    </row>
    <row r="74" spans="1:22" ht="14">
      <c r="A74" s="128" t="s">
        <v>0</v>
      </c>
      <c r="B74" s="105" t="s">
        <v>251</v>
      </c>
      <c r="C74" s="167"/>
      <c r="D74" s="84"/>
      <c r="E74" s="129"/>
      <c r="F74" s="282">
        <f>G74/24</f>
        <v>14</v>
      </c>
      <c r="G74" s="84">
        <f>G75+G76+G77</f>
        <v>336</v>
      </c>
      <c r="H74" s="84">
        <f t="shared" ref="H74:V74" si="34">H75+H76+H77</f>
        <v>112</v>
      </c>
      <c r="I74" s="84">
        <f t="shared" si="34"/>
        <v>40</v>
      </c>
      <c r="J74" s="84">
        <f t="shared" si="34"/>
        <v>40</v>
      </c>
      <c r="K74" s="84">
        <f t="shared" si="34"/>
        <v>0</v>
      </c>
      <c r="L74" s="84">
        <f t="shared" si="34"/>
        <v>0</v>
      </c>
      <c r="M74" s="84">
        <f t="shared" si="34"/>
        <v>0</v>
      </c>
      <c r="N74" s="84">
        <f t="shared" si="34"/>
        <v>144</v>
      </c>
      <c r="O74" s="84">
        <f t="shared" si="34"/>
        <v>0</v>
      </c>
      <c r="P74" s="84">
        <f t="shared" si="34"/>
        <v>0</v>
      </c>
      <c r="Q74" s="84">
        <f t="shared" si="34"/>
        <v>0</v>
      </c>
      <c r="R74" s="84">
        <f t="shared" si="34"/>
        <v>0</v>
      </c>
      <c r="S74" s="84">
        <f t="shared" si="34"/>
        <v>288</v>
      </c>
      <c r="T74" s="84">
        <f t="shared" si="34"/>
        <v>48</v>
      </c>
      <c r="U74" s="84">
        <f t="shared" si="34"/>
        <v>0</v>
      </c>
      <c r="V74" s="84">
        <f t="shared" si="34"/>
        <v>0</v>
      </c>
    </row>
    <row r="75" spans="1:22" ht="14">
      <c r="A75" s="130" t="s">
        <v>2</v>
      </c>
      <c r="B75" s="378" t="s">
        <v>252</v>
      </c>
      <c r="C75" s="379">
        <v>6</v>
      </c>
      <c r="D75" s="2"/>
      <c r="E75" s="10"/>
      <c r="F75" s="249">
        <f t="shared" ref="F75:F93" si="35">G75/24</f>
        <v>6</v>
      </c>
      <c r="G75" s="53">
        <f t="shared" ref="G75:G93" si="36">Q75+R75+S75+T75+U75+V75</f>
        <v>144</v>
      </c>
      <c r="H75" s="2">
        <v>74</v>
      </c>
      <c r="I75" s="2">
        <v>30</v>
      </c>
      <c r="J75" s="2">
        <v>40</v>
      </c>
      <c r="K75" s="2"/>
      <c r="L75" s="2"/>
      <c r="M75" s="2"/>
      <c r="N75" s="48"/>
      <c r="O75" s="13"/>
      <c r="P75" s="8"/>
      <c r="Q75" s="320"/>
      <c r="R75" s="321"/>
      <c r="S75" s="14">
        <v>96</v>
      </c>
      <c r="T75" s="9">
        <v>48</v>
      </c>
      <c r="U75" s="355"/>
      <c r="V75" s="330"/>
    </row>
    <row r="76" spans="1:22" ht="14">
      <c r="A76" s="130" t="s">
        <v>145</v>
      </c>
      <c r="B76" t="s">
        <v>253</v>
      </c>
      <c r="C76" s="165"/>
      <c r="D76" s="2">
        <v>5</v>
      </c>
      <c r="E76" s="10"/>
      <c r="F76" s="249">
        <f t="shared" si="35"/>
        <v>2</v>
      </c>
      <c r="G76" s="53">
        <f t="shared" si="36"/>
        <v>48</v>
      </c>
      <c r="H76" s="2">
        <v>38</v>
      </c>
      <c r="I76" s="2">
        <v>10</v>
      </c>
      <c r="J76" s="2"/>
      <c r="K76" s="2"/>
      <c r="L76" s="2"/>
      <c r="M76" s="2"/>
      <c r="N76" s="48"/>
      <c r="O76" s="13"/>
      <c r="P76" s="8"/>
      <c r="Q76" s="320"/>
      <c r="R76" s="321"/>
      <c r="S76" s="14">
        <v>48</v>
      </c>
      <c r="T76" s="14"/>
      <c r="U76" s="355"/>
      <c r="V76" s="330"/>
    </row>
    <row r="77" spans="1:22" ht="14">
      <c r="A77" s="130" t="s">
        <v>146</v>
      </c>
      <c r="B77" s="157" t="s">
        <v>254</v>
      </c>
      <c r="C77" s="165"/>
      <c r="D77" s="2">
        <v>6</v>
      </c>
      <c r="E77" s="10"/>
      <c r="F77" s="249">
        <f t="shared" si="35"/>
        <v>6</v>
      </c>
      <c r="G77" s="53">
        <f t="shared" si="36"/>
        <v>144</v>
      </c>
      <c r="H77" s="2"/>
      <c r="I77" s="2"/>
      <c r="J77" s="2"/>
      <c r="K77" s="2"/>
      <c r="L77" s="2"/>
      <c r="M77" s="2"/>
      <c r="N77" s="48">
        <v>144</v>
      </c>
      <c r="O77" s="13"/>
      <c r="P77" s="8"/>
      <c r="Q77" s="320"/>
      <c r="R77" s="321"/>
      <c r="S77" s="229">
        <v>144</v>
      </c>
      <c r="T77" s="229"/>
      <c r="U77" s="355"/>
      <c r="V77" s="330"/>
    </row>
    <row r="78" spans="1:22" ht="14">
      <c r="A78" s="128" t="s">
        <v>126</v>
      </c>
      <c r="B78" s="105" t="s">
        <v>255</v>
      </c>
      <c r="C78" s="166"/>
      <c r="D78" s="84"/>
      <c r="E78" s="129"/>
      <c r="F78" s="282">
        <f t="shared" si="35"/>
        <v>7</v>
      </c>
      <c r="G78" s="129">
        <f t="shared" ref="G78:R78" si="37">G79+G80+G81</f>
        <v>168</v>
      </c>
      <c r="H78" s="129">
        <f t="shared" si="37"/>
        <v>62</v>
      </c>
      <c r="I78" s="129">
        <f t="shared" si="37"/>
        <v>34</v>
      </c>
      <c r="J78" s="129">
        <f t="shared" si="37"/>
        <v>0</v>
      </c>
      <c r="K78" s="129">
        <f t="shared" si="37"/>
        <v>0</v>
      </c>
      <c r="L78" s="129">
        <f t="shared" si="37"/>
        <v>0</v>
      </c>
      <c r="M78" s="129">
        <f t="shared" si="37"/>
        <v>0</v>
      </c>
      <c r="N78" s="129">
        <f t="shared" si="37"/>
        <v>72</v>
      </c>
      <c r="O78" s="129">
        <f t="shared" si="37"/>
        <v>0</v>
      </c>
      <c r="P78" s="129">
        <f t="shared" si="37"/>
        <v>0</v>
      </c>
      <c r="Q78" s="129">
        <f t="shared" si="37"/>
        <v>0</v>
      </c>
      <c r="R78" s="129">
        <f t="shared" si="37"/>
        <v>0</v>
      </c>
      <c r="S78" s="129">
        <f>S79+S80+S81</f>
        <v>96</v>
      </c>
      <c r="T78" s="129">
        <f>T79+T80+T81</f>
        <v>72</v>
      </c>
      <c r="U78" s="85">
        <f t="shared" ref="U78:V78" si="38">U79+U80</f>
        <v>0</v>
      </c>
      <c r="V78" s="129">
        <f t="shared" si="38"/>
        <v>0</v>
      </c>
    </row>
    <row r="79" spans="1:22" ht="14">
      <c r="A79" s="130" t="s">
        <v>121</v>
      </c>
      <c r="B79" s="157" t="s">
        <v>256</v>
      </c>
      <c r="C79" s="165"/>
      <c r="D79" s="2"/>
      <c r="E79" s="10"/>
      <c r="F79" s="249">
        <f t="shared" si="35"/>
        <v>1</v>
      </c>
      <c r="G79" s="53">
        <f t="shared" si="36"/>
        <v>24</v>
      </c>
      <c r="H79" s="2">
        <v>14</v>
      </c>
      <c r="I79" s="2">
        <v>10</v>
      </c>
      <c r="J79" s="2"/>
      <c r="K79" s="2"/>
      <c r="L79" s="2"/>
      <c r="M79" s="2"/>
      <c r="N79" s="48"/>
      <c r="O79" s="13"/>
      <c r="P79" s="8"/>
      <c r="Q79" s="320"/>
      <c r="R79" s="321"/>
      <c r="S79" s="14">
        <v>24</v>
      </c>
      <c r="T79" s="14"/>
      <c r="U79" s="355"/>
      <c r="V79" s="330"/>
    </row>
    <row r="80" spans="1:22" ht="14">
      <c r="A80" s="130" t="s">
        <v>122</v>
      </c>
      <c r="B80" s="378" t="s">
        <v>257</v>
      </c>
      <c r="C80" s="379">
        <v>6</v>
      </c>
      <c r="D80" s="2"/>
      <c r="E80" s="10"/>
      <c r="F80" s="249">
        <f t="shared" si="35"/>
        <v>3</v>
      </c>
      <c r="G80" s="53">
        <f>Q80+R80+S80+T80+U80+V80</f>
        <v>72</v>
      </c>
      <c r="H80" s="2">
        <v>48</v>
      </c>
      <c r="I80" s="2">
        <v>24</v>
      </c>
      <c r="J80" s="2"/>
      <c r="K80" s="2"/>
      <c r="L80" s="2"/>
      <c r="M80" s="2"/>
      <c r="N80" s="48"/>
      <c r="O80" s="13"/>
      <c r="P80" s="8"/>
      <c r="Q80" s="320"/>
      <c r="R80" s="321"/>
      <c r="S80" s="10">
        <v>72</v>
      </c>
      <c r="T80" s="10"/>
      <c r="U80" s="355"/>
      <c r="V80" s="330"/>
    </row>
    <row r="81" spans="1:26" ht="14">
      <c r="A81" s="130" t="s">
        <v>123</v>
      </c>
      <c r="B81" s="157" t="s">
        <v>254</v>
      </c>
      <c r="C81" s="165"/>
      <c r="D81" s="2"/>
      <c r="E81" s="10"/>
      <c r="F81" s="249">
        <f t="shared" si="35"/>
        <v>3</v>
      </c>
      <c r="G81" s="53">
        <f>Q81+R81+S81+T81+U81+V81</f>
        <v>72</v>
      </c>
      <c r="H81" s="249"/>
      <c r="I81" s="249"/>
      <c r="J81" s="249"/>
      <c r="K81" s="249"/>
      <c r="L81" s="249"/>
      <c r="M81" s="249"/>
      <c r="N81" s="250">
        <v>72</v>
      </c>
      <c r="O81" s="13"/>
      <c r="P81" s="251"/>
      <c r="Q81" s="320"/>
      <c r="R81" s="338"/>
      <c r="S81" s="2"/>
      <c r="T81" s="250">
        <v>72</v>
      </c>
      <c r="U81" s="355"/>
      <c r="V81" s="362"/>
    </row>
    <row r="82" spans="1:26" ht="14">
      <c r="A82" s="128" t="s">
        <v>127</v>
      </c>
      <c r="B82" s="105" t="s">
        <v>258</v>
      </c>
      <c r="C82" s="166"/>
      <c r="D82" s="101"/>
      <c r="E82" s="135"/>
      <c r="F82" s="294">
        <f>F83+F84</f>
        <v>7</v>
      </c>
      <c r="G82" s="294">
        <f t="shared" ref="G82:V82" si="39">G83+G84</f>
        <v>168</v>
      </c>
      <c r="H82" s="294">
        <f t="shared" si="39"/>
        <v>14</v>
      </c>
      <c r="I82" s="294">
        <f t="shared" si="39"/>
        <v>10</v>
      </c>
      <c r="J82" s="294">
        <f t="shared" si="39"/>
        <v>0</v>
      </c>
      <c r="K82" s="294">
        <f t="shared" si="39"/>
        <v>0</v>
      </c>
      <c r="L82" s="294">
        <f t="shared" si="39"/>
        <v>0</v>
      </c>
      <c r="M82" s="294">
        <f t="shared" si="39"/>
        <v>0</v>
      </c>
      <c r="N82" s="294">
        <f t="shared" si="39"/>
        <v>144</v>
      </c>
      <c r="O82" s="294">
        <f t="shared" si="39"/>
        <v>0</v>
      </c>
      <c r="P82" s="294">
        <f t="shared" si="39"/>
        <v>0</v>
      </c>
      <c r="Q82" s="294">
        <f t="shared" si="39"/>
        <v>0</v>
      </c>
      <c r="R82" s="294">
        <f t="shared" si="39"/>
        <v>0</v>
      </c>
      <c r="S82" s="294">
        <f t="shared" si="39"/>
        <v>0</v>
      </c>
      <c r="T82" s="294">
        <f t="shared" si="39"/>
        <v>168</v>
      </c>
      <c r="U82" s="294">
        <f t="shared" si="39"/>
        <v>0</v>
      </c>
      <c r="V82" s="294">
        <f t="shared" si="39"/>
        <v>0</v>
      </c>
    </row>
    <row r="83" spans="1:26" ht="14">
      <c r="A83" s="130" t="s">
        <v>128</v>
      </c>
      <c r="B83" s="157" t="s">
        <v>259</v>
      </c>
      <c r="C83" s="240"/>
      <c r="D83" s="241"/>
      <c r="E83" s="242"/>
      <c r="F83" s="249">
        <f t="shared" si="35"/>
        <v>1</v>
      </c>
      <c r="G83" s="111">
        <f>O83+P83+Q83+R83+S83+T83+U83+V83</f>
        <v>24</v>
      </c>
      <c r="H83" s="121">
        <v>14</v>
      </c>
      <c r="I83" s="121">
        <v>10</v>
      </c>
      <c r="J83" s="20"/>
      <c r="K83" s="20"/>
      <c r="L83" s="20"/>
      <c r="M83" s="20"/>
      <c r="N83" s="51"/>
      <c r="O83" s="27"/>
      <c r="P83" s="26"/>
      <c r="Q83" s="326"/>
      <c r="R83" s="327"/>
      <c r="S83" s="97"/>
      <c r="T83" s="97">
        <v>24</v>
      </c>
      <c r="U83" s="326"/>
      <c r="V83" s="327"/>
    </row>
    <row r="84" spans="1:26" ht="14">
      <c r="A84" s="130" t="s">
        <v>129</v>
      </c>
      <c r="B84" s="157" t="s">
        <v>254</v>
      </c>
      <c r="C84" s="240"/>
      <c r="D84" s="241"/>
      <c r="E84" s="242"/>
      <c r="F84" s="249">
        <f t="shared" si="35"/>
        <v>6</v>
      </c>
      <c r="G84" s="111">
        <f>O84+P84+Q84+R84+S84+T84+U84+V84</f>
        <v>144</v>
      </c>
      <c r="H84" s="121"/>
      <c r="I84" s="121"/>
      <c r="J84" s="20"/>
      <c r="K84" s="20"/>
      <c r="L84" s="20"/>
      <c r="M84" s="20"/>
      <c r="N84" s="51">
        <v>144</v>
      </c>
      <c r="O84" s="27"/>
      <c r="P84" s="26"/>
      <c r="Q84" s="326"/>
      <c r="R84" s="327"/>
      <c r="S84" s="97"/>
      <c r="T84" s="97">
        <v>144</v>
      </c>
      <c r="U84" s="326"/>
      <c r="V84" s="327"/>
    </row>
    <row r="85" spans="1:26" ht="16.25" customHeight="1">
      <c r="A85" s="128" t="s">
        <v>130</v>
      </c>
      <c r="B85" s="105" t="s">
        <v>260</v>
      </c>
      <c r="C85" s="166"/>
      <c r="D85" s="101"/>
      <c r="E85" s="135"/>
      <c r="F85" s="294">
        <f>F86+F87+F88</f>
        <v>17</v>
      </c>
      <c r="G85" s="110">
        <f>G86+G87+G88</f>
        <v>408</v>
      </c>
      <c r="H85" s="110">
        <f t="shared" ref="H85:V85" si="40">H86+H87+H88</f>
        <v>28</v>
      </c>
      <c r="I85" s="110">
        <f t="shared" si="40"/>
        <v>20</v>
      </c>
      <c r="J85" s="110">
        <f t="shared" si="40"/>
        <v>0</v>
      </c>
      <c r="K85" s="110">
        <f t="shared" si="40"/>
        <v>0</v>
      </c>
      <c r="L85" s="110">
        <f t="shared" si="40"/>
        <v>0</v>
      </c>
      <c r="M85" s="110">
        <f t="shared" si="40"/>
        <v>0</v>
      </c>
      <c r="N85" s="110">
        <f t="shared" si="40"/>
        <v>360</v>
      </c>
      <c r="O85" s="110">
        <f t="shared" si="40"/>
        <v>0</v>
      </c>
      <c r="P85" s="110">
        <f t="shared" si="40"/>
        <v>0</v>
      </c>
      <c r="Q85" s="110">
        <f t="shared" si="40"/>
        <v>0</v>
      </c>
      <c r="R85" s="110">
        <f t="shared" si="40"/>
        <v>0</v>
      </c>
      <c r="S85" s="110">
        <f t="shared" si="40"/>
        <v>0</v>
      </c>
      <c r="T85" s="110">
        <f t="shared" si="40"/>
        <v>408</v>
      </c>
      <c r="U85" s="110">
        <f t="shared" si="40"/>
        <v>0</v>
      </c>
      <c r="V85" s="110">
        <f t="shared" si="40"/>
        <v>0</v>
      </c>
    </row>
    <row r="86" spans="1:26" ht="14">
      <c r="A86" s="130" t="s">
        <v>131</v>
      </c>
      <c r="B86" s="157" t="s">
        <v>244</v>
      </c>
      <c r="C86" s="240"/>
      <c r="D86" s="241"/>
      <c r="E86" s="242"/>
      <c r="F86" s="249">
        <f t="shared" ref="F86:F88" si="41">G86/24</f>
        <v>1</v>
      </c>
      <c r="G86" s="111">
        <f>O86+P86+Q86+R86+S86+T86+U86+V86</f>
        <v>24</v>
      </c>
      <c r="H86" s="121">
        <v>14</v>
      </c>
      <c r="I86" s="121">
        <v>10</v>
      </c>
      <c r="J86" s="20"/>
      <c r="K86" s="20"/>
      <c r="L86" s="20"/>
      <c r="M86" s="20"/>
      <c r="N86" s="51"/>
      <c r="O86" s="27"/>
      <c r="P86" s="26"/>
      <c r="Q86" s="326"/>
      <c r="R86" s="327"/>
      <c r="S86" s="97"/>
      <c r="T86" s="94">
        <v>24</v>
      </c>
      <c r="U86" s="326"/>
      <c r="V86" s="327"/>
    </row>
    <row r="87" spans="1:26" ht="14">
      <c r="A87" s="130" t="s">
        <v>147</v>
      </c>
      <c r="B87" s="157" t="s">
        <v>261</v>
      </c>
      <c r="C87" s="240"/>
      <c r="D87" s="241"/>
      <c r="E87" s="242"/>
      <c r="F87" s="249">
        <f t="shared" si="41"/>
        <v>1</v>
      </c>
      <c r="G87" s="111">
        <f>O87+P87+Q87+R87+S87+T87+U87+V87</f>
        <v>24</v>
      </c>
      <c r="H87" s="121">
        <v>14</v>
      </c>
      <c r="I87" s="121">
        <v>10</v>
      </c>
      <c r="J87" s="20"/>
      <c r="K87" s="20"/>
      <c r="L87" s="20"/>
      <c r="M87" s="20"/>
      <c r="N87" s="51"/>
      <c r="O87" s="27"/>
      <c r="P87" s="26"/>
      <c r="Q87" s="326"/>
      <c r="R87" s="327"/>
      <c r="S87" s="97"/>
      <c r="T87" s="94">
        <v>24</v>
      </c>
      <c r="U87" s="326"/>
      <c r="V87" s="327"/>
    </row>
    <row r="88" spans="1:26" ht="14">
      <c r="A88" s="130" t="s">
        <v>168</v>
      </c>
      <c r="B88" s="157" t="s">
        <v>245</v>
      </c>
      <c r="C88" s="165"/>
      <c r="D88" s="2"/>
      <c r="E88" s="10"/>
      <c r="F88" s="249">
        <f t="shared" si="41"/>
        <v>15</v>
      </c>
      <c r="G88" s="111">
        <f>O88+P88+Q88+R88+S88+T88+U88+V88</f>
        <v>360</v>
      </c>
      <c r="H88" s="2"/>
      <c r="I88" s="2"/>
      <c r="J88" s="2"/>
      <c r="K88" s="2"/>
      <c r="L88" s="2"/>
      <c r="M88" s="2"/>
      <c r="N88" s="48">
        <v>360</v>
      </c>
      <c r="O88" s="13"/>
      <c r="P88" s="8"/>
      <c r="Q88" s="320"/>
      <c r="R88" s="321"/>
      <c r="S88" s="229"/>
      <c r="T88" s="239">
        <v>360</v>
      </c>
      <c r="U88" s="355"/>
      <c r="V88" s="330"/>
    </row>
    <row r="89" spans="1:26">
      <c r="A89" s="106" t="s">
        <v>115</v>
      </c>
      <c r="B89" s="148" t="s">
        <v>226</v>
      </c>
      <c r="C89" s="106"/>
      <c r="D89" s="88"/>
      <c r="E89" s="107"/>
      <c r="F89" s="107">
        <f t="shared" ref="F89:S89" si="42">SUM(F90)</f>
        <v>3</v>
      </c>
      <c r="G89" s="107">
        <f t="shared" si="42"/>
        <v>72</v>
      </c>
      <c r="H89" s="107">
        <f t="shared" si="42"/>
        <v>22</v>
      </c>
      <c r="I89" s="107">
        <f t="shared" si="42"/>
        <v>40</v>
      </c>
      <c r="J89" s="107">
        <f t="shared" si="42"/>
        <v>0</v>
      </c>
      <c r="K89" s="107">
        <f t="shared" si="42"/>
        <v>0</v>
      </c>
      <c r="L89" s="107">
        <f t="shared" si="42"/>
        <v>0</v>
      </c>
      <c r="M89" s="107">
        <f t="shared" si="42"/>
        <v>0</v>
      </c>
      <c r="N89" s="107">
        <f t="shared" si="42"/>
        <v>0</v>
      </c>
      <c r="O89" s="107">
        <f t="shared" si="42"/>
        <v>0</v>
      </c>
      <c r="P89" s="107">
        <f t="shared" si="42"/>
        <v>0</v>
      </c>
      <c r="Q89" s="107">
        <f t="shared" si="42"/>
        <v>0</v>
      </c>
      <c r="R89" s="107">
        <f t="shared" si="42"/>
        <v>0</v>
      </c>
      <c r="S89" s="107">
        <f t="shared" si="42"/>
        <v>72</v>
      </c>
      <c r="T89" s="107">
        <f>SUM(T90)</f>
        <v>0</v>
      </c>
      <c r="U89" s="106">
        <f t="shared" ref="U89:V90" si="43">U90</f>
        <v>0</v>
      </c>
      <c r="V89" s="107">
        <f t="shared" si="43"/>
        <v>0</v>
      </c>
    </row>
    <row r="90" spans="1:26" ht="15" customHeight="1">
      <c r="A90" s="128" t="s">
        <v>132</v>
      </c>
      <c r="B90" s="105" t="s">
        <v>262</v>
      </c>
      <c r="C90" s="167"/>
      <c r="D90" s="84"/>
      <c r="E90" s="129"/>
      <c r="F90" s="84">
        <f t="shared" ref="F90:R90" si="44">F91</f>
        <v>3</v>
      </c>
      <c r="G90" s="84">
        <f t="shared" si="44"/>
        <v>72</v>
      </c>
      <c r="H90" s="84">
        <f t="shared" si="44"/>
        <v>22</v>
      </c>
      <c r="I90" s="84">
        <f t="shared" si="44"/>
        <v>40</v>
      </c>
      <c r="J90" s="84">
        <f t="shared" si="44"/>
        <v>0</v>
      </c>
      <c r="K90" s="84">
        <f t="shared" si="44"/>
        <v>0</v>
      </c>
      <c r="L90" s="84">
        <f t="shared" si="44"/>
        <v>0</v>
      </c>
      <c r="M90" s="84">
        <f t="shared" si="44"/>
        <v>0</v>
      </c>
      <c r="N90" s="84">
        <f t="shared" si="44"/>
        <v>0</v>
      </c>
      <c r="O90" s="84">
        <f t="shared" si="44"/>
        <v>0</v>
      </c>
      <c r="P90" s="84">
        <f t="shared" si="44"/>
        <v>0</v>
      </c>
      <c r="Q90" s="84">
        <f t="shared" si="44"/>
        <v>0</v>
      </c>
      <c r="R90" s="84">
        <f t="shared" si="44"/>
        <v>0</v>
      </c>
      <c r="S90" s="84">
        <f>S91</f>
        <v>72</v>
      </c>
      <c r="T90" s="84">
        <f t="shared" ref="T90" si="45">T91</f>
        <v>0</v>
      </c>
      <c r="U90" s="84">
        <f t="shared" si="43"/>
        <v>0</v>
      </c>
      <c r="V90" s="84">
        <f t="shared" si="43"/>
        <v>0</v>
      </c>
    </row>
    <row r="91" spans="1:26" ht="14">
      <c r="A91" s="127" t="s">
        <v>1</v>
      </c>
      <c r="B91" s="157" t="s">
        <v>263</v>
      </c>
      <c r="C91" s="165">
        <v>5</v>
      </c>
      <c r="D91" s="2"/>
      <c r="E91" s="10"/>
      <c r="F91" s="249">
        <f t="shared" si="35"/>
        <v>3</v>
      </c>
      <c r="G91" s="53">
        <f t="shared" si="36"/>
        <v>72</v>
      </c>
      <c r="H91" s="2">
        <v>22</v>
      </c>
      <c r="I91" s="2">
        <v>40</v>
      </c>
      <c r="J91" s="2"/>
      <c r="K91" s="2"/>
      <c r="L91" s="2"/>
      <c r="M91" s="2"/>
      <c r="N91" s="48"/>
      <c r="O91" s="13"/>
      <c r="P91" s="8"/>
      <c r="Q91" s="320"/>
      <c r="R91" s="321"/>
      <c r="S91" s="14">
        <v>72</v>
      </c>
      <c r="T91" s="14"/>
      <c r="U91" s="355"/>
      <c r="V91" s="330"/>
    </row>
    <row r="92" spans="1:26">
      <c r="A92" s="106"/>
      <c r="B92" s="102" t="s">
        <v>211</v>
      </c>
      <c r="C92" s="106"/>
      <c r="D92" s="86"/>
      <c r="E92" s="107"/>
      <c r="F92" s="296">
        <f t="shared" si="35"/>
        <v>2</v>
      </c>
      <c r="G92" s="86">
        <f t="shared" si="36"/>
        <v>48</v>
      </c>
      <c r="H92" s="86"/>
      <c r="I92" s="86"/>
      <c r="J92" s="86"/>
      <c r="K92" s="86"/>
      <c r="L92" s="86"/>
      <c r="M92" s="86"/>
      <c r="N92" s="102"/>
      <c r="O92" s="106"/>
      <c r="P92" s="107"/>
      <c r="Q92" s="106"/>
      <c r="R92" s="107"/>
      <c r="S92" s="106">
        <v>36</v>
      </c>
      <c r="T92" s="107">
        <v>12</v>
      </c>
      <c r="U92" s="106"/>
      <c r="V92" s="107"/>
    </row>
    <row r="93" spans="1:26" ht="14" thickBot="1">
      <c r="A93" s="187"/>
      <c r="B93" s="188" t="s">
        <v>248</v>
      </c>
      <c r="C93" s="187"/>
      <c r="D93" s="189"/>
      <c r="E93" s="190"/>
      <c r="F93" s="296">
        <f t="shared" si="35"/>
        <v>1</v>
      </c>
      <c r="G93" s="189">
        <f t="shared" si="36"/>
        <v>24</v>
      </c>
      <c r="H93" s="189"/>
      <c r="I93" s="189"/>
      <c r="J93" s="189"/>
      <c r="K93" s="189"/>
      <c r="L93" s="189"/>
      <c r="M93" s="189"/>
      <c r="N93" s="188"/>
      <c r="O93" s="187"/>
      <c r="P93" s="190"/>
      <c r="Q93" s="187"/>
      <c r="R93" s="190"/>
      <c r="S93" s="187"/>
      <c r="T93" s="190">
        <v>24</v>
      </c>
      <c r="U93" s="187"/>
      <c r="V93" s="190"/>
    </row>
    <row r="94" spans="1:26" ht="14" thickBot="1">
      <c r="A94" s="195"/>
      <c r="B94" s="179" t="s">
        <v>212</v>
      </c>
      <c r="C94" s="196"/>
      <c r="D94" s="197"/>
      <c r="E94" s="198"/>
      <c r="F94" s="120">
        <f>G94/24</f>
        <v>60</v>
      </c>
      <c r="G94" s="120">
        <f>SUM(T94,S94)</f>
        <v>1440</v>
      </c>
      <c r="H94" s="120">
        <f>SUM(H73,H89)</f>
        <v>238</v>
      </c>
      <c r="I94" s="120">
        <f t="shared" ref="I94:M94" si="46">SUM(I73,I89)</f>
        <v>144</v>
      </c>
      <c r="J94" s="120">
        <f t="shared" si="46"/>
        <v>40</v>
      </c>
      <c r="K94" s="120">
        <f t="shared" si="46"/>
        <v>0</v>
      </c>
      <c r="L94" s="120">
        <f t="shared" si="46"/>
        <v>0</v>
      </c>
      <c r="M94" s="120">
        <f t="shared" si="46"/>
        <v>0</v>
      </c>
      <c r="N94" s="120">
        <f>SUM(N73,N89)</f>
        <v>720</v>
      </c>
      <c r="O94" s="120">
        <f>SUM(O93,O92,O89,O73,O31)</f>
        <v>0</v>
      </c>
      <c r="P94" s="120">
        <v>0</v>
      </c>
      <c r="Q94" s="120">
        <v>0</v>
      </c>
      <c r="R94" s="120">
        <v>0</v>
      </c>
      <c r="S94" s="120">
        <f>SUM(S93,S92,S89,S73,S31)</f>
        <v>612</v>
      </c>
      <c r="T94" s="120">
        <f>SUM(T93,T92,T89,T73,T31)</f>
        <v>828</v>
      </c>
      <c r="U94" s="120">
        <f>U89+U46+U31+U92+U93</f>
        <v>0</v>
      </c>
      <c r="V94" s="119">
        <f>V89+V46+V31+V92+V93</f>
        <v>0</v>
      </c>
      <c r="W94" s="22"/>
      <c r="X94" s="22"/>
      <c r="Y94" s="22"/>
      <c r="Z94" s="21"/>
    </row>
    <row r="95" spans="1:26">
      <c r="A95" s="75"/>
      <c r="B95" s="177" t="s">
        <v>249</v>
      </c>
      <c r="C95" s="191"/>
      <c r="D95" s="192"/>
      <c r="E95" s="193"/>
      <c r="F95" s="297">
        <f>G95/24</f>
        <v>2</v>
      </c>
      <c r="G95" s="76">
        <f>T95</f>
        <v>48</v>
      </c>
      <c r="H95" s="41"/>
      <c r="I95" s="41"/>
      <c r="J95" s="41"/>
      <c r="K95" s="132"/>
      <c r="L95" s="132"/>
      <c r="M95" s="132"/>
      <c r="N95" s="214"/>
      <c r="O95" s="194"/>
      <c r="P95" s="193"/>
      <c r="Q95" s="339"/>
      <c r="R95" s="340"/>
      <c r="S95" s="254"/>
      <c r="T95" s="272">
        <v>48</v>
      </c>
      <c r="U95" s="363"/>
      <c r="V95" s="364"/>
    </row>
    <row r="96" spans="1:26" ht="14">
      <c r="A96" s="27" t="s">
        <v>91</v>
      </c>
      <c r="B96" s="158" t="s">
        <v>213</v>
      </c>
      <c r="C96" s="168"/>
      <c r="D96" s="17"/>
      <c r="E96" s="10"/>
      <c r="F96" s="279">
        <f>G96/24</f>
        <v>3</v>
      </c>
      <c r="G96" s="174">
        <v>72</v>
      </c>
      <c r="H96" s="54"/>
      <c r="I96" s="54"/>
      <c r="J96" s="54"/>
      <c r="K96" s="2"/>
      <c r="L96" s="2"/>
      <c r="M96" s="2"/>
      <c r="N96" s="48"/>
      <c r="O96" s="5"/>
      <c r="P96" s="10"/>
      <c r="Q96" s="322"/>
      <c r="R96" s="323"/>
      <c r="S96" s="272">
        <v>48</v>
      </c>
      <c r="T96" s="272">
        <v>24</v>
      </c>
      <c r="U96" s="355"/>
      <c r="V96" s="330"/>
    </row>
    <row r="97" spans="1:22" ht="14" thickBot="1">
      <c r="A97" s="182" t="s">
        <v>12</v>
      </c>
      <c r="B97" s="183" t="s">
        <v>214</v>
      </c>
      <c r="C97" s="199"/>
      <c r="D97" s="79"/>
      <c r="E97" s="81"/>
      <c r="F97" s="279">
        <f>G97/24</f>
        <v>4</v>
      </c>
      <c r="G97" s="174">
        <v>96</v>
      </c>
      <c r="H97" s="6"/>
      <c r="I97" s="6"/>
      <c r="J97" s="6"/>
      <c r="K97" s="58"/>
      <c r="L97" s="58"/>
      <c r="M97" s="58"/>
      <c r="N97" s="215"/>
      <c r="O97" s="80"/>
      <c r="P97" s="81"/>
      <c r="Q97" s="324"/>
      <c r="R97" s="325"/>
      <c r="S97" s="272">
        <v>48</v>
      </c>
      <c r="T97" s="272">
        <v>48</v>
      </c>
      <c r="U97" s="360"/>
      <c r="V97" s="332"/>
    </row>
    <row r="98" spans="1:22" ht="14" thickBot="1">
      <c r="A98" s="63"/>
      <c r="B98" s="200" t="s">
        <v>264</v>
      </c>
      <c r="C98" s="201"/>
      <c r="D98" s="68"/>
      <c r="E98" s="69"/>
      <c r="F98" s="280">
        <f>F94+F95+F96+F97</f>
        <v>69</v>
      </c>
      <c r="G98" s="68">
        <f>G94+G95+G96+G97</f>
        <v>1656</v>
      </c>
      <c r="H98" s="68">
        <f t="shared" ref="H98:V98" si="47">H94+H95+H96+H97</f>
        <v>238</v>
      </c>
      <c r="I98" s="68">
        <f t="shared" si="47"/>
        <v>144</v>
      </c>
      <c r="J98" s="68">
        <f t="shared" si="47"/>
        <v>40</v>
      </c>
      <c r="K98" s="68">
        <f t="shared" si="47"/>
        <v>0</v>
      </c>
      <c r="L98" s="68">
        <f t="shared" si="47"/>
        <v>0</v>
      </c>
      <c r="M98" s="68">
        <f t="shared" si="47"/>
        <v>0</v>
      </c>
      <c r="N98" s="68">
        <f t="shared" si="47"/>
        <v>720</v>
      </c>
      <c r="O98" s="68">
        <f t="shared" si="47"/>
        <v>0</v>
      </c>
      <c r="P98" s="68">
        <f t="shared" si="47"/>
        <v>0</v>
      </c>
      <c r="Q98" s="68">
        <f t="shared" si="47"/>
        <v>0</v>
      </c>
      <c r="R98" s="68">
        <f t="shared" si="47"/>
        <v>0</v>
      </c>
      <c r="S98" s="68">
        <f t="shared" si="47"/>
        <v>708</v>
      </c>
      <c r="T98" s="68">
        <f t="shared" si="47"/>
        <v>948</v>
      </c>
      <c r="U98" s="68">
        <f t="shared" si="47"/>
        <v>0</v>
      </c>
      <c r="V98" s="68">
        <f t="shared" si="47"/>
        <v>0</v>
      </c>
    </row>
    <row r="99" spans="1:22" ht="14" thickBot="1">
      <c r="A99" s="99">
        <v>1</v>
      </c>
      <c r="B99" s="99">
        <v>2</v>
      </c>
      <c r="C99" s="149">
        <v>3</v>
      </c>
      <c r="D99" s="122">
        <v>4</v>
      </c>
      <c r="E99" s="150">
        <v>5</v>
      </c>
      <c r="F99" s="274">
        <v>6</v>
      </c>
      <c r="G99" s="123">
        <v>7</v>
      </c>
      <c r="H99" s="123">
        <v>8</v>
      </c>
      <c r="I99" s="123">
        <v>9</v>
      </c>
      <c r="J99" s="123">
        <v>10</v>
      </c>
      <c r="K99" s="123">
        <v>11</v>
      </c>
      <c r="L99" s="123">
        <v>12</v>
      </c>
      <c r="M99" s="123">
        <v>13</v>
      </c>
      <c r="N99" s="153">
        <v>14</v>
      </c>
      <c r="O99" s="149">
        <v>15</v>
      </c>
      <c r="P99" s="150">
        <v>16</v>
      </c>
      <c r="Q99" s="155">
        <v>17</v>
      </c>
      <c r="R99" s="243">
        <v>18</v>
      </c>
      <c r="S99" s="155">
        <v>19</v>
      </c>
      <c r="T99" s="243">
        <v>20</v>
      </c>
      <c r="U99" s="155">
        <v>21</v>
      </c>
      <c r="V99" s="243">
        <v>22</v>
      </c>
    </row>
    <row r="100" spans="1:22">
      <c r="A100" s="133"/>
      <c r="B100" s="142" t="s">
        <v>265</v>
      </c>
      <c r="C100" s="145"/>
      <c r="D100" s="143"/>
      <c r="E100" s="144"/>
      <c r="F100" s="143"/>
      <c r="G100" s="143"/>
      <c r="H100" s="143"/>
      <c r="I100" s="143"/>
      <c r="J100" s="143"/>
      <c r="K100" s="143"/>
      <c r="L100" s="143"/>
      <c r="M100" s="143"/>
      <c r="N100" s="143"/>
      <c r="O100" s="145"/>
      <c r="P100" s="144"/>
      <c r="Q100" s="145"/>
      <c r="R100" s="144"/>
      <c r="S100" s="145"/>
      <c r="T100" s="144"/>
      <c r="U100" s="145"/>
      <c r="V100" s="144"/>
    </row>
    <row r="101" spans="1:22">
      <c r="A101" s="108"/>
      <c r="B101" s="104" t="s">
        <v>218</v>
      </c>
      <c r="C101" s="108"/>
      <c r="D101" s="88"/>
      <c r="E101" s="109"/>
      <c r="F101" s="298"/>
      <c r="G101" s="88"/>
      <c r="H101" s="88"/>
      <c r="I101" s="88"/>
      <c r="J101" s="88"/>
      <c r="K101" s="88"/>
      <c r="L101" s="88"/>
      <c r="M101" s="88"/>
      <c r="N101" s="104"/>
      <c r="O101" s="108"/>
      <c r="P101" s="109"/>
      <c r="Q101" s="108"/>
      <c r="R101" s="109"/>
      <c r="S101" s="108"/>
      <c r="T101" s="109"/>
      <c r="U101" s="108"/>
      <c r="V101" s="109"/>
    </row>
    <row r="102" spans="1:22">
      <c r="A102" s="108"/>
      <c r="B102" s="104" t="s">
        <v>217</v>
      </c>
      <c r="C102" s="108"/>
      <c r="D102" s="88"/>
      <c r="E102" s="109"/>
      <c r="F102" s="298">
        <f t="shared" ref="F102:T102" si="48">F103+F105</f>
        <v>7</v>
      </c>
      <c r="G102" s="108">
        <f t="shared" si="48"/>
        <v>168</v>
      </c>
      <c r="H102" s="108">
        <f t="shared" si="48"/>
        <v>98</v>
      </c>
      <c r="I102" s="108">
        <f t="shared" si="48"/>
        <v>70</v>
      </c>
      <c r="J102" s="108">
        <f t="shared" si="48"/>
        <v>0</v>
      </c>
      <c r="K102" s="108">
        <f t="shared" si="48"/>
        <v>0</v>
      </c>
      <c r="L102" s="108">
        <f t="shared" si="48"/>
        <v>0</v>
      </c>
      <c r="M102" s="108">
        <f t="shared" si="48"/>
        <v>0</v>
      </c>
      <c r="N102" s="108">
        <f t="shared" si="48"/>
        <v>0</v>
      </c>
      <c r="O102" s="108">
        <f t="shared" si="48"/>
        <v>0</v>
      </c>
      <c r="P102" s="108">
        <f t="shared" si="48"/>
        <v>0</v>
      </c>
      <c r="Q102" s="108">
        <f t="shared" si="48"/>
        <v>0</v>
      </c>
      <c r="R102" s="108">
        <f t="shared" si="48"/>
        <v>0</v>
      </c>
      <c r="S102" s="108">
        <f t="shared" si="48"/>
        <v>0</v>
      </c>
      <c r="T102" s="108">
        <f t="shared" si="48"/>
        <v>0</v>
      </c>
      <c r="U102" s="108">
        <f>U103+U105</f>
        <v>96</v>
      </c>
      <c r="V102" s="108">
        <f>V103+V105</f>
        <v>72</v>
      </c>
    </row>
    <row r="103" spans="1:22" ht="14">
      <c r="A103" s="128" t="s">
        <v>92</v>
      </c>
      <c r="B103" s="105" t="s">
        <v>219</v>
      </c>
      <c r="C103" s="138"/>
      <c r="D103" s="101"/>
      <c r="E103" s="135"/>
      <c r="F103" s="299">
        <f>G103/24</f>
        <v>3</v>
      </c>
      <c r="G103" s="111">
        <f>O103+P103+Q103+R103+S103+T103+U103+V103</f>
        <v>72</v>
      </c>
      <c r="H103" s="111">
        <f>H104</f>
        <v>2</v>
      </c>
      <c r="I103" s="111">
        <f>I104</f>
        <v>70</v>
      </c>
      <c r="J103" s="101"/>
      <c r="K103" s="101"/>
      <c r="L103" s="101"/>
      <c r="M103" s="101"/>
      <c r="N103" s="105"/>
      <c r="O103" s="138"/>
      <c r="P103" s="135"/>
      <c r="Q103" s="138"/>
      <c r="R103" s="135"/>
      <c r="S103" s="110">
        <f>S104</f>
        <v>0</v>
      </c>
      <c r="T103" s="131">
        <f>T104</f>
        <v>0</v>
      </c>
      <c r="U103" s="110">
        <f>U104</f>
        <v>48</v>
      </c>
      <c r="V103" s="131">
        <f t="shared" ref="V103" si="49">V104</f>
        <v>24</v>
      </c>
    </row>
    <row r="104" spans="1:22" ht="14">
      <c r="A104" s="130" t="s">
        <v>93</v>
      </c>
      <c r="B104" s="157" t="s">
        <v>210</v>
      </c>
      <c r="C104" s="164"/>
      <c r="D104" s="2"/>
      <c r="E104" s="7"/>
      <c r="F104" s="300">
        <f t="shared" ref="F104:F136" si="50">G104/24</f>
        <v>3</v>
      </c>
      <c r="G104" s="121">
        <f>O104+P104+Q104+R104+S104+T104+U104+V104</f>
        <v>72</v>
      </c>
      <c r="H104" s="2">
        <v>2</v>
      </c>
      <c r="I104" s="2">
        <v>70</v>
      </c>
      <c r="J104" s="54"/>
      <c r="K104" s="54"/>
      <c r="L104" s="54"/>
      <c r="M104" s="54"/>
      <c r="N104" s="55"/>
      <c r="O104" s="230"/>
      <c r="P104" s="7"/>
      <c r="Q104" s="322"/>
      <c r="R104" s="323"/>
      <c r="S104" s="5"/>
      <c r="T104" s="10"/>
      <c r="U104" s="320">
        <v>48</v>
      </c>
      <c r="V104" s="321">
        <v>24</v>
      </c>
    </row>
    <row r="105" spans="1:22" ht="14">
      <c r="A105" s="128" t="s">
        <v>98</v>
      </c>
      <c r="B105" s="105" t="s">
        <v>266</v>
      </c>
      <c r="C105" s="128"/>
      <c r="D105" s="100"/>
      <c r="E105" s="169"/>
      <c r="F105" s="299">
        <f t="shared" si="50"/>
        <v>4</v>
      </c>
      <c r="G105" s="111">
        <f t="shared" ref="G105:V105" si="51">G106+G107+G109+G108</f>
        <v>96</v>
      </c>
      <c r="H105" s="111">
        <f t="shared" si="51"/>
        <v>96</v>
      </c>
      <c r="I105" s="111">
        <f t="shared" si="51"/>
        <v>0</v>
      </c>
      <c r="J105" s="111">
        <f t="shared" si="51"/>
        <v>0</v>
      </c>
      <c r="K105" s="111">
        <f t="shared" si="51"/>
        <v>0</v>
      </c>
      <c r="L105" s="111">
        <f t="shared" si="51"/>
        <v>0</v>
      </c>
      <c r="M105" s="111">
        <f t="shared" si="51"/>
        <v>0</v>
      </c>
      <c r="N105" s="147">
        <f t="shared" si="51"/>
        <v>0</v>
      </c>
      <c r="O105" s="110">
        <f t="shared" si="51"/>
        <v>0</v>
      </c>
      <c r="P105" s="131">
        <f t="shared" si="51"/>
        <v>0</v>
      </c>
      <c r="Q105" s="110">
        <f t="shared" si="51"/>
        <v>0</v>
      </c>
      <c r="R105" s="131">
        <f t="shared" si="51"/>
        <v>0</v>
      </c>
      <c r="S105" s="110">
        <f t="shared" si="51"/>
        <v>0</v>
      </c>
      <c r="T105" s="131">
        <f t="shared" si="51"/>
        <v>0</v>
      </c>
      <c r="U105" s="110">
        <f t="shared" si="51"/>
        <v>48</v>
      </c>
      <c r="V105" s="131">
        <f t="shared" si="51"/>
        <v>48</v>
      </c>
    </row>
    <row r="106" spans="1:22" ht="14">
      <c r="A106" s="130" t="s">
        <v>118</v>
      </c>
      <c r="B106" s="157" t="s">
        <v>267</v>
      </c>
      <c r="C106" s="164"/>
      <c r="D106" s="2"/>
      <c r="E106" s="7"/>
      <c r="F106" s="300">
        <f t="shared" si="50"/>
        <v>1</v>
      </c>
      <c r="G106" s="53">
        <f>O106+P106+Q106+R106+S106+T106+U106+V106</f>
        <v>24</v>
      </c>
      <c r="H106" s="2">
        <v>24</v>
      </c>
      <c r="I106" s="2"/>
      <c r="J106" s="2"/>
      <c r="K106" s="54"/>
      <c r="L106" s="54"/>
      <c r="M106" s="54"/>
      <c r="N106" s="55"/>
      <c r="O106" s="230"/>
      <c r="P106" s="7"/>
      <c r="Q106" s="322"/>
      <c r="R106" s="323"/>
      <c r="S106" s="5"/>
      <c r="T106" s="10"/>
      <c r="U106" s="320">
        <v>24</v>
      </c>
      <c r="V106" s="323"/>
    </row>
    <row r="107" spans="1:22" ht="14">
      <c r="A107" s="130" t="s">
        <v>119</v>
      </c>
      <c r="B107" s="157" t="s">
        <v>268</v>
      </c>
      <c r="C107" s="164"/>
      <c r="D107" s="2"/>
      <c r="E107" s="7"/>
      <c r="F107" s="300">
        <f t="shared" si="50"/>
        <v>1</v>
      </c>
      <c r="G107" s="53">
        <f t="shared" ref="G107:G109" si="52">O107+P107+Q107+R107+S107+T107+U107+V107</f>
        <v>24</v>
      </c>
      <c r="H107" s="2">
        <v>24</v>
      </c>
      <c r="I107" s="2"/>
      <c r="J107" s="2"/>
      <c r="K107" s="54"/>
      <c r="L107" s="54"/>
      <c r="M107" s="54"/>
      <c r="N107" s="55"/>
      <c r="O107" s="230"/>
      <c r="P107" s="7"/>
      <c r="Q107" s="322"/>
      <c r="R107" s="323"/>
      <c r="S107" s="5"/>
      <c r="T107" s="10"/>
      <c r="U107" s="320">
        <v>24</v>
      </c>
      <c r="V107" s="323"/>
    </row>
    <row r="108" spans="1:22" ht="14">
      <c r="A108" s="130" t="s">
        <v>120</v>
      </c>
      <c r="B108" s="157" t="s">
        <v>269</v>
      </c>
      <c r="C108" s="164"/>
      <c r="D108" s="2"/>
      <c r="E108" s="7"/>
      <c r="F108" s="300">
        <f t="shared" si="50"/>
        <v>1</v>
      </c>
      <c r="G108" s="53">
        <f t="shared" si="52"/>
        <v>24</v>
      </c>
      <c r="H108" s="2">
        <v>24</v>
      </c>
      <c r="I108" s="2"/>
      <c r="J108" s="2"/>
      <c r="K108" s="54"/>
      <c r="L108" s="54"/>
      <c r="M108" s="54"/>
      <c r="N108" s="55"/>
      <c r="O108" s="230"/>
      <c r="P108" s="7"/>
      <c r="Q108" s="322"/>
      <c r="R108" s="323"/>
      <c r="S108" s="5"/>
      <c r="T108" s="10"/>
      <c r="U108" s="320"/>
      <c r="V108" s="320">
        <v>24</v>
      </c>
    </row>
    <row r="109" spans="1:22" ht="14">
      <c r="A109" s="130" t="s">
        <v>144</v>
      </c>
      <c r="B109" s="157" t="s">
        <v>270</v>
      </c>
      <c r="C109" s="164"/>
      <c r="D109" s="2"/>
      <c r="E109" s="7"/>
      <c r="F109" s="300">
        <f t="shared" si="50"/>
        <v>1</v>
      </c>
      <c r="G109" s="53">
        <f t="shared" si="52"/>
        <v>24</v>
      </c>
      <c r="H109" s="2">
        <v>24</v>
      </c>
      <c r="I109" s="2"/>
      <c r="J109" s="2"/>
      <c r="K109" s="54"/>
      <c r="L109" s="54"/>
      <c r="M109" s="54"/>
      <c r="N109" s="55"/>
      <c r="O109" s="230"/>
      <c r="P109" s="7"/>
      <c r="Q109" s="322"/>
      <c r="R109" s="323"/>
      <c r="S109" s="230"/>
      <c r="T109" s="7"/>
      <c r="U109" s="320"/>
      <c r="V109" s="320">
        <v>24</v>
      </c>
    </row>
    <row r="110" spans="1:22" ht="14">
      <c r="A110" s="106"/>
      <c r="B110" s="104" t="s">
        <v>271</v>
      </c>
      <c r="C110" s="108"/>
      <c r="D110" s="88"/>
      <c r="E110" s="109"/>
      <c r="F110" s="109">
        <f>G110/24</f>
        <v>26</v>
      </c>
      <c r="G110" s="109">
        <f>SUM(U110:V110)</f>
        <v>624</v>
      </c>
      <c r="H110" s="109">
        <f t="shared" ref="H110:U110" si="53">SUM(H111,H114,H118,H122)</f>
        <v>160</v>
      </c>
      <c r="I110" s="109">
        <f t="shared" si="53"/>
        <v>176</v>
      </c>
      <c r="J110" s="109">
        <f t="shared" si="53"/>
        <v>0</v>
      </c>
      <c r="K110" s="109">
        <f t="shared" si="53"/>
        <v>0</v>
      </c>
      <c r="L110" s="109">
        <f t="shared" si="53"/>
        <v>0</v>
      </c>
      <c r="M110" s="109">
        <f t="shared" si="53"/>
        <v>0</v>
      </c>
      <c r="N110" s="109">
        <f t="shared" si="53"/>
        <v>288</v>
      </c>
      <c r="O110" s="109">
        <f t="shared" si="53"/>
        <v>0</v>
      </c>
      <c r="P110" s="109">
        <f t="shared" si="53"/>
        <v>0</v>
      </c>
      <c r="Q110" s="109">
        <f t="shared" si="53"/>
        <v>0</v>
      </c>
      <c r="R110" s="109">
        <f t="shared" si="53"/>
        <v>0</v>
      </c>
      <c r="S110" s="109">
        <f t="shared" si="53"/>
        <v>0</v>
      </c>
      <c r="T110" s="109">
        <f t="shared" si="53"/>
        <v>0</v>
      </c>
      <c r="U110" s="109">
        <f t="shared" si="53"/>
        <v>552</v>
      </c>
      <c r="V110" s="109">
        <f>SUM(V111,V114,V118,V122)</f>
        <v>72</v>
      </c>
    </row>
    <row r="111" spans="1:22" ht="14">
      <c r="A111" s="128" t="s">
        <v>148</v>
      </c>
      <c r="B111" s="367" t="s">
        <v>272</v>
      </c>
      <c r="C111" s="313"/>
      <c r="D111" s="105"/>
      <c r="E111" s="135"/>
      <c r="F111" s="299">
        <f t="shared" si="50"/>
        <v>7</v>
      </c>
      <c r="G111" s="147">
        <f>G112+G113</f>
        <v>168</v>
      </c>
      <c r="H111" s="147">
        <f t="shared" ref="H111:V111" si="54">H112+H113</f>
        <v>66</v>
      </c>
      <c r="I111" s="147">
        <f t="shared" si="54"/>
        <v>30</v>
      </c>
      <c r="J111" s="147">
        <f t="shared" si="54"/>
        <v>0</v>
      </c>
      <c r="K111" s="147">
        <f t="shared" si="54"/>
        <v>0</v>
      </c>
      <c r="L111" s="147">
        <f t="shared" si="54"/>
        <v>0</v>
      </c>
      <c r="M111" s="147">
        <f t="shared" si="54"/>
        <v>0</v>
      </c>
      <c r="N111" s="147">
        <f t="shared" si="54"/>
        <v>72</v>
      </c>
      <c r="O111" s="147">
        <f t="shared" si="54"/>
        <v>0</v>
      </c>
      <c r="P111" s="147">
        <f t="shared" si="54"/>
        <v>0</v>
      </c>
      <c r="Q111" s="147">
        <f t="shared" si="54"/>
        <v>0</v>
      </c>
      <c r="R111" s="147">
        <f t="shared" si="54"/>
        <v>0</v>
      </c>
      <c r="S111" s="147">
        <f t="shared" si="54"/>
        <v>0</v>
      </c>
      <c r="T111" s="147">
        <f t="shared" si="54"/>
        <v>0</v>
      </c>
      <c r="U111" s="147">
        <f t="shared" si="54"/>
        <v>168</v>
      </c>
      <c r="V111" s="147">
        <f t="shared" si="54"/>
        <v>0</v>
      </c>
    </row>
    <row r="112" spans="1:22" ht="14">
      <c r="A112" s="130" t="s">
        <v>149</v>
      </c>
      <c r="B112" s="157" t="s">
        <v>261</v>
      </c>
      <c r="C112" s="247"/>
      <c r="D112" s="47"/>
      <c r="E112" s="248"/>
      <c r="F112" s="300">
        <f t="shared" si="50"/>
        <v>4</v>
      </c>
      <c r="G112" s="256">
        <f>U112+V112</f>
        <v>96</v>
      </c>
      <c r="H112" s="47">
        <v>66</v>
      </c>
      <c r="I112" s="47">
        <v>30</v>
      </c>
      <c r="J112" s="47"/>
      <c r="K112" s="47"/>
      <c r="L112" s="47"/>
      <c r="M112" s="47"/>
      <c r="N112" s="246"/>
      <c r="O112" s="247"/>
      <c r="P112" s="248"/>
      <c r="Q112" s="341"/>
      <c r="R112" s="342"/>
      <c r="S112" s="247"/>
      <c r="T112" s="248"/>
      <c r="U112" s="343">
        <v>96</v>
      </c>
      <c r="V112" s="344">
        <v>0</v>
      </c>
    </row>
    <row r="113" spans="1:22" ht="14">
      <c r="A113" s="130" t="s">
        <v>150</v>
      </c>
      <c r="B113" s="159" t="s">
        <v>273</v>
      </c>
      <c r="C113" s="247"/>
      <c r="D113" s="47"/>
      <c r="E113" s="248"/>
      <c r="F113" s="300">
        <f t="shared" si="50"/>
        <v>3</v>
      </c>
      <c r="G113" s="256">
        <f>U113+V113</f>
        <v>72</v>
      </c>
      <c r="H113" s="47"/>
      <c r="I113" s="47"/>
      <c r="J113" s="47"/>
      <c r="K113" s="47"/>
      <c r="L113" s="47"/>
      <c r="M113" s="47"/>
      <c r="N113" s="246">
        <v>72</v>
      </c>
      <c r="O113" s="247"/>
      <c r="P113" s="248"/>
      <c r="Q113" s="341"/>
      <c r="R113" s="342"/>
      <c r="S113" s="247"/>
      <c r="T113" s="248"/>
      <c r="U113" s="343">
        <v>72</v>
      </c>
      <c r="V113" s="344"/>
    </row>
    <row r="114" spans="1:22" ht="14">
      <c r="A114" s="128" t="s">
        <v>151</v>
      </c>
      <c r="B114" s="367" t="s">
        <v>274</v>
      </c>
      <c r="C114" s="314"/>
      <c r="D114" s="105"/>
      <c r="E114" s="135"/>
      <c r="F114" s="147">
        <f t="shared" ref="F114:T114" si="55">SUM(F115:F117)</f>
        <v>6</v>
      </c>
      <c r="G114" s="147">
        <f t="shared" si="55"/>
        <v>144</v>
      </c>
      <c r="H114" s="147">
        <f t="shared" si="55"/>
        <v>46</v>
      </c>
      <c r="I114" s="147">
        <f t="shared" si="55"/>
        <v>26</v>
      </c>
      <c r="J114" s="147">
        <f t="shared" si="55"/>
        <v>0</v>
      </c>
      <c r="K114" s="147">
        <f t="shared" si="55"/>
        <v>0</v>
      </c>
      <c r="L114" s="147">
        <f t="shared" si="55"/>
        <v>0</v>
      </c>
      <c r="M114" s="147">
        <f t="shared" si="55"/>
        <v>0</v>
      </c>
      <c r="N114" s="147">
        <f t="shared" si="55"/>
        <v>72</v>
      </c>
      <c r="O114" s="147">
        <f t="shared" si="55"/>
        <v>0</v>
      </c>
      <c r="P114" s="147">
        <f t="shared" si="55"/>
        <v>0</v>
      </c>
      <c r="Q114" s="147">
        <f t="shared" si="55"/>
        <v>0</v>
      </c>
      <c r="R114" s="147">
        <f t="shared" si="55"/>
        <v>0</v>
      </c>
      <c r="S114" s="147">
        <f t="shared" si="55"/>
        <v>0</v>
      </c>
      <c r="T114" s="147">
        <f t="shared" si="55"/>
        <v>0</v>
      </c>
      <c r="U114" s="147">
        <f>SUM(U115:U117)</f>
        <v>144</v>
      </c>
      <c r="V114" s="147">
        <f t="shared" ref="V114" si="56">V115+V116</f>
        <v>0</v>
      </c>
    </row>
    <row r="115" spans="1:22" ht="14">
      <c r="A115" s="130" t="s">
        <v>155</v>
      </c>
      <c r="B115" s="157" t="s">
        <v>275</v>
      </c>
      <c r="C115" s="247"/>
      <c r="D115" s="47"/>
      <c r="E115" s="248"/>
      <c r="F115" s="300">
        <f t="shared" si="50"/>
        <v>2</v>
      </c>
      <c r="G115" s="256">
        <f>U115+V115</f>
        <v>48</v>
      </c>
      <c r="H115" s="256">
        <v>32</v>
      </c>
      <c r="I115" s="256">
        <v>16</v>
      </c>
      <c r="J115" s="256"/>
      <c r="K115" s="256"/>
      <c r="L115" s="256"/>
      <c r="M115" s="256"/>
      <c r="N115" s="255"/>
      <c r="O115" s="165"/>
      <c r="P115" s="257"/>
      <c r="Q115" s="343"/>
      <c r="R115" s="344"/>
      <c r="S115" s="165"/>
      <c r="T115" s="257"/>
      <c r="U115" s="343">
        <v>48</v>
      </c>
      <c r="V115" s="344"/>
    </row>
    <row r="116" spans="1:22" ht="14">
      <c r="A116" s="130" t="s">
        <v>156</v>
      </c>
      <c r="B116" s="157" t="s">
        <v>258</v>
      </c>
      <c r="C116" s="247"/>
      <c r="D116" s="47"/>
      <c r="E116" s="248"/>
      <c r="F116" s="300">
        <f t="shared" si="50"/>
        <v>1</v>
      </c>
      <c r="G116" s="256">
        <f>U116+V116</f>
        <v>24</v>
      </c>
      <c r="H116" s="256">
        <v>14</v>
      </c>
      <c r="I116" s="256">
        <v>10</v>
      </c>
      <c r="J116" s="256"/>
      <c r="K116" s="256"/>
      <c r="L116" s="256"/>
      <c r="M116" s="256"/>
      <c r="N116" s="255"/>
      <c r="O116" s="165"/>
      <c r="P116" s="257"/>
      <c r="Q116" s="343"/>
      <c r="R116" s="344"/>
      <c r="S116" s="165"/>
      <c r="T116" s="257"/>
      <c r="U116" s="344">
        <v>24</v>
      </c>
      <c r="V116" s="344"/>
    </row>
    <row r="117" spans="1:22" ht="14">
      <c r="A117" s="130" t="s">
        <v>174</v>
      </c>
      <c r="B117" s="159" t="s">
        <v>273</v>
      </c>
      <c r="C117" s="247"/>
      <c r="D117" s="47"/>
      <c r="E117" s="248"/>
      <c r="F117" s="300">
        <f t="shared" si="50"/>
        <v>3</v>
      </c>
      <c r="G117" s="256">
        <f>U117+V117</f>
        <v>72</v>
      </c>
      <c r="H117" s="256"/>
      <c r="I117" s="256"/>
      <c r="J117" s="256"/>
      <c r="K117" s="256"/>
      <c r="L117" s="256"/>
      <c r="M117" s="256"/>
      <c r="N117" s="256">
        <v>72</v>
      </c>
      <c r="O117" s="256"/>
      <c r="P117" s="256"/>
      <c r="Q117" s="383"/>
      <c r="R117" s="383"/>
      <c r="S117" s="256"/>
      <c r="T117" s="255"/>
      <c r="U117" s="368">
        <v>72</v>
      </c>
      <c r="V117" s="368"/>
    </row>
    <row r="118" spans="1:22" ht="14">
      <c r="A118" s="128" t="s">
        <v>152</v>
      </c>
      <c r="B118" s="367" t="s">
        <v>276</v>
      </c>
      <c r="C118" s="110"/>
      <c r="D118" s="101"/>
      <c r="E118" s="135"/>
      <c r="F118" s="111">
        <f t="shared" ref="F118:T118" si="57">SUM(F119:F121)</f>
        <v>8</v>
      </c>
      <c r="G118" s="111">
        <f t="shared" si="57"/>
        <v>192</v>
      </c>
      <c r="H118" s="111">
        <f t="shared" si="57"/>
        <v>16</v>
      </c>
      <c r="I118" s="111">
        <f t="shared" si="57"/>
        <v>104</v>
      </c>
      <c r="J118" s="111">
        <f t="shared" si="57"/>
        <v>0</v>
      </c>
      <c r="K118" s="111">
        <f t="shared" si="57"/>
        <v>0</v>
      </c>
      <c r="L118" s="111">
        <f t="shared" si="57"/>
        <v>0</v>
      </c>
      <c r="M118" s="111">
        <f t="shared" si="57"/>
        <v>0</v>
      </c>
      <c r="N118" s="111">
        <f t="shared" si="57"/>
        <v>72</v>
      </c>
      <c r="O118" s="111">
        <f t="shared" si="57"/>
        <v>0</v>
      </c>
      <c r="P118" s="111">
        <f t="shared" si="57"/>
        <v>0</v>
      </c>
      <c r="Q118" s="111">
        <f t="shared" si="57"/>
        <v>0</v>
      </c>
      <c r="R118" s="111">
        <f t="shared" si="57"/>
        <v>0</v>
      </c>
      <c r="S118" s="111">
        <f t="shared" si="57"/>
        <v>0</v>
      </c>
      <c r="T118" s="111">
        <f t="shared" si="57"/>
        <v>0</v>
      </c>
      <c r="U118" s="111">
        <f>SUM(U119:U121)</f>
        <v>120</v>
      </c>
      <c r="V118" s="111">
        <f>SUM(V119:V121)</f>
        <v>72</v>
      </c>
    </row>
    <row r="119" spans="1:22" ht="14">
      <c r="A119" s="130" t="s">
        <v>157</v>
      </c>
      <c r="B119" s="159" t="s">
        <v>277</v>
      </c>
      <c r="C119" s="164"/>
      <c r="D119" s="2"/>
      <c r="E119" s="7"/>
      <c r="F119" s="300">
        <f t="shared" si="50"/>
        <v>3</v>
      </c>
      <c r="G119" s="53">
        <f>U119+V119</f>
        <v>72</v>
      </c>
      <c r="H119" s="2">
        <v>12</v>
      </c>
      <c r="I119" s="2">
        <v>60</v>
      </c>
      <c r="J119" s="2"/>
      <c r="K119" s="54"/>
      <c r="L119" s="54"/>
      <c r="M119" s="54"/>
      <c r="N119" s="55"/>
      <c r="O119" s="230"/>
      <c r="P119" s="7"/>
      <c r="Q119" s="322"/>
      <c r="R119" s="323"/>
      <c r="S119" s="230"/>
      <c r="T119" s="7"/>
      <c r="U119" s="320"/>
      <c r="V119" s="320">
        <v>72</v>
      </c>
    </row>
    <row r="120" spans="1:22" ht="14">
      <c r="A120" s="130" t="s">
        <v>158</v>
      </c>
      <c r="B120" s="159" t="s">
        <v>278</v>
      </c>
      <c r="C120" s="164"/>
      <c r="D120" s="2"/>
      <c r="E120" s="7"/>
      <c r="F120" s="300">
        <f t="shared" si="50"/>
        <v>2</v>
      </c>
      <c r="G120" s="53">
        <f>U120+V120</f>
        <v>48</v>
      </c>
      <c r="H120" s="2">
        <v>4</v>
      </c>
      <c r="I120" s="2">
        <v>44</v>
      </c>
      <c r="J120" s="2"/>
      <c r="K120" s="54"/>
      <c r="L120" s="54"/>
      <c r="M120" s="54"/>
      <c r="N120" s="55"/>
      <c r="O120" s="230"/>
      <c r="P120" s="7"/>
      <c r="Q120" s="322"/>
      <c r="R120" s="323"/>
      <c r="S120" s="230"/>
      <c r="T120" s="7"/>
      <c r="U120" s="320">
        <v>48</v>
      </c>
      <c r="V120" s="323"/>
    </row>
    <row r="121" spans="1:22" ht="14">
      <c r="A121" s="130" t="s">
        <v>175</v>
      </c>
      <c r="B121" s="159" t="s">
        <v>273</v>
      </c>
      <c r="C121" s="164"/>
      <c r="D121" s="2"/>
      <c r="E121" s="7"/>
      <c r="F121" s="300">
        <f t="shared" si="50"/>
        <v>3</v>
      </c>
      <c r="G121" s="369">
        <f>U121</f>
        <v>72</v>
      </c>
      <c r="H121" s="249"/>
      <c r="I121" s="249"/>
      <c r="J121" s="249"/>
      <c r="K121" s="370"/>
      <c r="L121" s="370"/>
      <c r="M121" s="370"/>
      <c r="N121" s="371">
        <v>72</v>
      </c>
      <c r="O121" s="230"/>
      <c r="P121" s="371"/>
      <c r="Q121" s="322"/>
      <c r="R121" s="372"/>
      <c r="S121" s="230"/>
      <c r="T121" s="371"/>
      <c r="U121" s="320">
        <v>72</v>
      </c>
      <c r="V121" s="372"/>
    </row>
    <row r="122" spans="1:22" ht="14">
      <c r="A122" s="128" t="s">
        <v>153</v>
      </c>
      <c r="B122" s="367" t="s">
        <v>279</v>
      </c>
      <c r="C122" s="167"/>
      <c r="D122" s="101"/>
      <c r="E122" s="135"/>
      <c r="F122" s="299">
        <f t="shared" si="50"/>
        <v>5</v>
      </c>
      <c r="G122" s="110">
        <f t="shared" ref="G122:V122" si="58">G123+G124</f>
        <v>120</v>
      </c>
      <c r="H122" s="110">
        <f t="shared" si="58"/>
        <v>32</v>
      </c>
      <c r="I122" s="110">
        <f t="shared" si="58"/>
        <v>16</v>
      </c>
      <c r="J122" s="110">
        <f t="shared" si="58"/>
        <v>0</v>
      </c>
      <c r="K122" s="110">
        <f t="shared" si="58"/>
        <v>0</v>
      </c>
      <c r="L122" s="110">
        <f t="shared" si="58"/>
        <v>0</v>
      </c>
      <c r="M122" s="110">
        <f t="shared" si="58"/>
        <v>0</v>
      </c>
      <c r="N122" s="110">
        <f t="shared" si="58"/>
        <v>72</v>
      </c>
      <c r="O122" s="110">
        <f t="shared" si="58"/>
        <v>0</v>
      </c>
      <c r="P122" s="110">
        <f t="shared" si="58"/>
        <v>0</v>
      </c>
      <c r="Q122" s="110">
        <f t="shared" si="58"/>
        <v>0</v>
      </c>
      <c r="R122" s="110">
        <f t="shared" si="58"/>
        <v>0</v>
      </c>
      <c r="S122" s="110">
        <f t="shared" si="58"/>
        <v>0</v>
      </c>
      <c r="T122" s="110">
        <f t="shared" si="58"/>
        <v>0</v>
      </c>
      <c r="U122" s="110">
        <f t="shared" si="58"/>
        <v>120</v>
      </c>
      <c r="V122" s="110">
        <f t="shared" si="58"/>
        <v>0</v>
      </c>
    </row>
    <row r="123" spans="1:22" ht="14">
      <c r="A123" s="130" t="s">
        <v>161</v>
      </c>
      <c r="B123" s="159" t="s">
        <v>280</v>
      </c>
      <c r="C123" s="164"/>
      <c r="D123" s="2"/>
      <c r="E123" s="7"/>
      <c r="F123" s="300">
        <f t="shared" si="50"/>
        <v>2</v>
      </c>
      <c r="G123" s="53">
        <f>U123+V123</f>
        <v>48</v>
      </c>
      <c r="H123" s="2">
        <v>32</v>
      </c>
      <c r="I123" s="2">
        <v>16</v>
      </c>
      <c r="J123" s="54"/>
      <c r="K123" s="54"/>
      <c r="L123" s="54"/>
      <c r="M123" s="54"/>
      <c r="N123" s="55"/>
      <c r="O123" s="230"/>
      <c r="P123" s="7"/>
      <c r="Q123" s="322"/>
      <c r="R123" s="323"/>
      <c r="S123" s="230"/>
      <c r="T123" s="7"/>
      <c r="U123" s="320">
        <v>48</v>
      </c>
      <c r="V123" s="321"/>
    </row>
    <row r="124" spans="1:22" ht="14">
      <c r="A124" s="134" t="s">
        <v>162</v>
      </c>
      <c r="B124" s="159" t="s">
        <v>273</v>
      </c>
      <c r="C124" s="164"/>
      <c r="D124" s="2"/>
      <c r="E124" s="7"/>
      <c r="F124" s="300">
        <f t="shared" si="50"/>
        <v>3</v>
      </c>
      <c r="G124" s="53">
        <f>U124+V124</f>
        <v>72</v>
      </c>
      <c r="H124" s="2"/>
      <c r="I124" s="2"/>
      <c r="J124" s="54"/>
      <c r="K124" s="54"/>
      <c r="L124" s="54"/>
      <c r="M124" s="54"/>
      <c r="N124" s="55">
        <v>72</v>
      </c>
      <c r="O124" s="230"/>
      <c r="P124" s="7"/>
      <c r="Q124" s="322"/>
      <c r="R124" s="323"/>
      <c r="S124" s="230"/>
      <c r="T124" s="7"/>
      <c r="U124" s="320">
        <v>72</v>
      </c>
      <c r="V124" s="321"/>
    </row>
    <row r="125" spans="1:22">
      <c r="A125" s="106" t="s">
        <v>115</v>
      </c>
      <c r="B125" s="148" t="s">
        <v>226</v>
      </c>
      <c r="C125" s="152"/>
      <c r="D125" s="87"/>
      <c r="E125" s="137"/>
      <c r="F125" s="137">
        <f t="shared" ref="F125:V125" si="59">SUM(F126:F128)</f>
        <v>15</v>
      </c>
      <c r="G125" s="137">
        <f t="shared" si="59"/>
        <v>360</v>
      </c>
      <c r="H125" s="137">
        <f t="shared" si="59"/>
        <v>48</v>
      </c>
      <c r="I125" s="137">
        <f t="shared" si="59"/>
        <v>96</v>
      </c>
      <c r="J125" s="137">
        <f t="shared" si="59"/>
        <v>0</v>
      </c>
      <c r="K125" s="137">
        <f t="shared" si="59"/>
        <v>0</v>
      </c>
      <c r="L125" s="137">
        <f t="shared" si="59"/>
        <v>0</v>
      </c>
      <c r="M125" s="137">
        <f t="shared" si="59"/>
        <v>0</v>
      </c>
      <c r="N125" s="137">
        <f t="shared" si="59"/>
        <v>216</v>
      </c>
      <c r="O125" s="137">
        <f t="shared" si="59"/>
        <v>0</v>
      </c>
      <c r="P125" s="137">
        <f t="shared" si="59"/>
        <v>0</v>
      </c>
      <c r="Q125" s="137">
        <f t="shared" si="59"/>
        <v>0</v>
      </c>
      <c r="R125" s="137">
        <f t="shared" si="59"/>
        <v>0</v>
      </c>
      <c r="S125" s="137">
        <f t="shared" si="59"/>
        <v>0</v>
      </c>
      <c r="T125" s="137">
        <f t="shared" si="59"/>
        <v>0</v>
      </c>
      <c r="U125" s="137">
        <f t="shared" si="59"/>
        <v>72</v>
      </c>
      <c r="V125" s="137">
        <f t="shared" si="59"/>
        <v>288</v>
      </c>
    </row>
    <row r="126" spans="1:22" ht="14">
      <c r="A126" s="138" t="s">
        <v>154</v>
      </c>
      <c r="B126" s="367" t="s">
        <v>281</v>
      </c>
      <c r="C126" s="138"/>
      <c r="D126" s="101"/>
      <c r="E126" s="135"/>
      <c r="F126" s="299">
        <f t="shared" ref="F126:F127" si="60">G126/24</f>
        <v>9</v>
      </c>
      <c r="G126" s="110">
        <f>V126</f>
        <v>216</v>
      </c>
      <c r="H126" s="110">
        <v>0</v>
      </c>
      <c r="I126" s="110">
        <v>0</v>
      </c>
      <c r="J126" s="110">
        <f t="shared" ref="J126:M127" si="61">J128</f>
        <v>0</v>
      </c>
      <c r="K126" s="110">
        <f t="shared" si="61"/>
        <v>0</v>
      </c>
      <c r="L126" s="110">
        <f t="shared" si="61"/>
        <v>0</v>
      </c>
      <c r="M126" s="110">
        <f t="shared" si="61"/>
        <v>0</v>
      </c>
      <c r="N126" s="110">
        <v>216</v>
      </c>
      <c r="O126" s="110">
        <f t="shared" ref="O126:T127" si="62">O128</f>
        <v>0</v>
      </c>
      <c r="P126" s="110">
        <f t="shared" si="62"/>
        <v>0</v>
      </c>
      <c r="Q126" s="110">
        <f t="shared" si="62"/>
        <v>0</v>
      </c>
      <c r="R126" s="110">
        <f t="shared" si="62"/>
        <v>0</v>
      </c>
      <c r="S126" s="110">
        <f t="shared" si="62"/>
        <v>0</v>
      </c>
      <c r="T126" s="110">
        <f t="shared" si="62"/>
        <v>0</v>
      </c>
      <c r="U126" s="110">
        <v>0</v>
      </c>
      <c r="V126" s="110">
        <v>216</v>
      </c>
    </row>
    <row r="127" spans="1:22" ht="14">
      <c r="A127" s="138" t="s">
        <v>159</v>
      </c>
      <c r="B127" s="136" t="s">
        <v>282</v>
      </c>
      <c r="C127" s="138"/>
      <c r="D127" s="101"/>
      <c r="E127" s="135"/>
      <c r="F127" s="299">
        <f t="shared" si="60"/>
        <v>3</v>
      </c>
      <c r="G127" s="110">
        <f>V127</f>
        <v>72</v>
      </c>
      <c r="H127" s="110">
        <v>36</v>
      </c>
      <c r="I127" s="110">
        <v>36</v>
      </c>
      <c r="J127" s="110">
        <f t="shared" si="61"/>
        <v>0</v>
      </c>
      <c r="K127" s="110">
        <f t="shared" si="61"/>
        <v>0</v>
      </c>
      <c r="L127" s="110">
        <f t="shared" si="61"/>
        <v>0</v>
      </c>
      <c r="M127" s="110">
        <f t="shared" si="61"/>
        <v>0</v>
      </c>
      <c r="N127" s="110">
        <v>0</v>
      </c>
      <c r="O127" s="110">
        <f t="shared" si="62"/>
        <v>0</v>
      </c>
      <c r="P127" s="110">
        <f t="shared" si="62"/>
        <v>0</v>
      </c>
      <c r="Q127" s="110">
        <f t="shared" si="62"/>
        <v>0</v>
      </c>
      <c r="R127" s="110">
        <f t="shared" si="62"/>
        <v>0</v>
      </c>
      <c r="S127" s="110">
        <f t="shared" si="62"/>
        <v>0</v>
      </c>
      <c r="T127" s="110">
        <f t="shared" si="62"/>
        <v>0</v>
      </c>
      <c r="U127" s="110">
        <v>0</v>
      </c>
      <c r="V127" s="271">
        <v>72</v>
      </c>
    </row>
    <row r="128" spans="1:22" ht="14">
      <c r="A128" s="138" t="s">
        <v>160</v>
      </c>
      <c r="B128" s="381" t="s">
        <v>283</v>
      </c>
      <c r="C128" s="138"/>
      <c r="D128" s="138"/>
      <c r="E128" s="138"/>
      <c r="F128" s="381">
        <f t="shared" si="50"/>
        <v>3</v>
      </c>
      <c r="G128" s="381">
        <f>U128+V128</f>
        <v>72</v>
      </c>
      <c r="H128" s="381">
        <v>12</v>
      </c>
      <c r="I128" s="381">
        <v>60</v>
      </c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381">
        <v>72</v>
      </c>
      <c r="V128" s="138"/>
    </row>
    <row r="129" spans="1:22" ht="14">
      <c r="A129" s="128" t="s">
        <v>8</v>
      </c>
      <c r="B129" s="367" t="s">
        <v>284</v>
      </c>
      <c r="C129" s="138"/>
      <c r="D129" s="101"/>
      <c r="E129" s="135"/>
      <c r="F129" s="299">
        <f t="shared" si="50"/>
        <v>9</v>
      </c>
      <c r="G129" s="83">
        <f>U129+V129</f>
        <v>216</v>
      </c>
      <c r="H129" s="101"/>
      <c r="I129" s="101"/>
      <c r="J129" s="101"/>
      <c r="K129" s="101"/>
      <c r="L129" s="101"/>
      <c r="M129" s="101"/>
      <c r="N129" s="367">
        <v>216</v>
      </c>
      <c r="O129" s="138"/>
      <c r="P129" s="135"/>
      <c r="Q129" s="138"/>
      <c r="R129" s="135"/>
      <c r="S129" s="138"/>
      <c r="T129" s="135"/>
      <c r="U129" s="138"/>
      <c r="V129" s="136">
        <v>216</v>
      </c>
    </row>
    <row r="130" spans="1:22">
      <c r="A130" s="106"/>
      <c r="B130" s="102" t="s">
        <v>211</v>
      </c>
      <c r="C130" s="106"/>
      <c r="D130" s="86"/>
      <c r="E130" s="107"/>
      <c r="F130" s="295">
        <f t="shared" si="50"/>
        <v>0</v>
      </c>
      <c r="G130" s="86">
        <f t="shared" ref="G130:G131" si="63">U130+V130</f>
        <v>0</v>
      </c>
      <c r="H130" s="86"/>
      <c r="I130" s="86"/>
      <c r="J130" s="86"/>
      <c r="K130" s="86"/>
      <c r="L130" s="86"/>
      <c r="M130" s="86"/>
      <c r="N130" s="102"/>
      <c r="O130" s="106"/>
      <c r="P130" s="107"/>
      <c r="Q130" s="106"/>
      <c r="R130" s="107"/>
      <c r="S130" s="106"/>
      <c r="T130" s="107"/>
      <c r="U130" s="106"/>
      <c r="V130" s="107"/>
    </row>
    <row r="131" spans="1:22" ht="14" thickBot="1">
      <c r="A131" s="187"/>
      <c r="B131" s="188" t="s">
        <v>248</v>
      </c>
      <c r="C131" s="187"/>
      <c r="D131" s="189"/>
      <c r="E131" s="190"/>
      <c r="F131" s="295">
        <f t="shared" si="50"/>
        <v>3</v>
      </c>
      <c r="G131" s="189">
        <f t="shared" si="63"/>
        <v>72</v>
      </c>
      <c r="H131" s="189"/>
      <c r="I131" s="189"/>
      <c r="J131" s="189"/>
      <c r="K131" s="189"/>
      <c r="L131" s="189"/>
      <c r="M131" s="189"/>
      <c r="N131" s="188"/>
      <c r="O131" s="187"/>
      <c r="P131" s="190"/>
      <c r="Q131" s="187"/>
      <c r="R131" s="190"/>
      <c r="S131" s="187"/>
      <c r="T131" s="190"/>
      <c r="U131" s="187"/>
      <c r="V131" s="269">
        <v>72</v>
      </c>
    </row>
    <row r="132" spans="1:22" ht="14" thickBot="1">
      <c r="A132" s="195"/>
      <c r="B132" s="179" t="s">
        <v>212</v>
      </c>
      <c r="C132" s="206"/>
      <c r="D132" s="207"/>
      <c r="E132" s="208"/>
      <c r="F132" s="209">
        <f t="shared" ref="F132:V132" si="64">SUM(F129:F131,F125,F110,F102)</f>
        <v>60</v>
      </c>
      <c r="G132" s="209">
        <f t="shared" si="64"/>
        <v>1440</v>
      </c>
      <c r="H132" s="209">
        <f t="shared" si="64"/>
        <v>306</v>
      </c>
      <c r="I132" s="209">
        <f t="shared" si="64"/>
        <v>342</v>
      </c>
      <c r="J132" s="209">
        <f t="shared" si="64"/>
        <v>0</v>
      </c>
      <c r="K132" s="209">
        <f t="shared" si="64"/>
        <v>0</v>
      </c>
      <c r="L132" s="209">
        <f t="shared" si="64"/>
        <v>0</v>
      </c>
      <c r="M132" s="209">
        <f t="shared" si="64"/>
        <v>0</v>
      </c>
      <c r="N132" s="209">
        <f t="shared" si="64"/>
        <v>720</v>
      </c>
      <c r="O132" s="209">
        <f t="shared" si="64"/>
        <v>0</v>
      </c>
      <c r="P132" s="209">
        <f t="shared" si="64"/>
        <v>0</v>
      </c>
      <c r="Q132" s="209">
        <f t="shared" si="64"/>
        <v>0</v>
      </c>
      <c r="R132" s="209">
        <f t="shared" si="64"/>
        <v>0</v>
      </c>
      <c r="S132" s="209">
        <f t="shared" si="64"/>
        <v>0</v>
      </c>
      <c r="T132" s="209">
        <f t="shared" si="64"/>
        <v>0</v>
      </c>
      <c r="U132" s="209">
        <f t="shared" si="64"/>
        <v>720</v>
      </c>
      <c r="V132" s="209">
        <f t="shared" si="64"/>
        <v>720</v>
      </c>
    </row>
    <row r="133" spans="1:22">
      <c r="A133" s="202"/>
      <c r="B133" s="203" t="s">
        <v>249</v>
      </c>
      <c r="C133" s="204"/>
      <c r="D133" s="132"/>
      <c r="E133" s="205"/>
      <c r="F133" s="299">
        <f t="shared" si="50"/>
        <v>2</v>
      </c>
      <c r="G133" s="76">
        <f>V133</f>
        <v>48</v>
      </c>
      <c r="H133" s="41"/>
      <c r="I133" s="41"/>
      <c r="J133" s="41"/>
      <c r="K133" s="41"/>
      <c r="L133" s="41"/>
      <c r="M133" s="41"/>
      <c r="N133" s="50"/>
      <c r="O133" s="42"/>
      <c r="P133" s="205"/>
      <c r="Q133" s="339"/>
      <c r="R133" s="340"/>
      <c r="S133" s="42"/>
      <c r="T133" s="205"/>
      <c r="U133" s="334"/>
      <c r="V133" s="337">
        <v>48</v>
      </c>
    </row>
    <row r="134" spans="1:22" ht="14">
      <c r="A134" s="139" t="s">
        <v>91</v>
      </c>
      <c r="B134" s="160" t="s">
        <v>213</v>
      </c>
      <c r="C134" s="164"/>
      <c r="D134" s="2"/>
      <c r="E134" s="7"/>
      <c r="F134" s="299">
        <f t="shared" si="50"/>
        <v>3</v>
      </c>
      <c r="G134" s="20">
        <v>72</v>
      </c>
      <c r="H134" s="54"/>
      <c r="I134" s="54"/>
      <c r="J134" s="54"/>
      <c r="K134" s="54"/>
      <c r="L134" s="54"/>
      <c r="M134" s="54"/>
      <c r="N134" s="55"/>
      <c r="O134" s="230"/>
      <c r="P134" s="7"/>
      <c r="Q134" s="322"/>
      <c r="R134" s="323"/>
      <c r="S134" s="230"/>
      <c r="T134" s="7"/>
      <c r="U134" s="337">
        <v>48</v>
      </c>
      <c r="V134" s="337">
        <v>24</v>
      </c>
    </row>
    <row r="135" spans="1:22" ht="14.5" customHeight="1" thickBot="1">
      <c r="A135" s="72" t="s">
        <v>12</v>
      </c>
      <c r="B135" s="210" t="s">
        <v>214</v>
      </c>
      <c r="C135" s="172"/>
      <c r="D135" s="58"/>
      <c r="E135" s="11"/>
      <c r="F135" s="299">
        <f t="shared" si="50"/>
        <v>4</v>
      </c>
      <c r="G135" s="174">
        <v>96</v>
      </c>
      <c r="H135" s="6"/>
      <c r="I135" s="6"/>
      <c r="J135" s="6"/>
      <c r="K135" s="6"/>
      <c r="L135" s="6"/>
      <c r="M135" s="6"/>
      <c r="N135" s="49"/>
      <c r="O135" s="12"/>
      <c r="P135" s="11"/>
      <c r="Q135" s="324"/>
      <c r="R135" s="325"/>
      <c r="S135" s="12"/>
      <c r="T135" s="11"/>
      <c r="U135" s="337">
        <v>48</v>
      </c>
      <c r="V135" s="337">
        <v>48</v>
      </c>
    </row>
    <row r="136" spans="1:22" ht="18" customHeight="1" thickBot="1">
      <c r="A136" s="63"/>
      <c r="B136" s="200" t="s">
        <v>285</v>
      </c>
      <c r="C136" s="201"/>
      <c r="D136" s="211"/>
      <c r="E136" s="212"/>
      <c r="F136" s="301">
        <f t="shared" si="50"/>
        <v>69</v>
      </c>
      <c r="G136" s="211">
        <f t="shared" ref="G136:V136" si="65">G132+G133+G134+G135</f>
        <v>1656</v>
      </c>
      <c r="H136" s="211">
        <f t="shared" si="65"/>
        <v>306</v>
      </c>
      <c r="I136" s="211">
        <f t="shared" si="65"/>
        <v>342</v>
      </c>
      <c r="J136" s="211">
        <f t="shared" si="65"/>
        <v>0</v>
      </c>
      <c r="K136" s="211">
        <f t="shared" si="65"/>
        <v>0</v>
      </c>
      <c r="L136" s="211">
        <f t="shared" si="65"/>
        <v>0</v>
      </c>
      <c r="M136" s="211">
        <f t="shared" si="65"/>
        <v>0</v>
      </c>
      <c r="N136" s="200">
        <f t="shared" si="65"/>
        <v>720</v>
      </c>
      <c r="O136" s="201">
        <f t="shared" si="65"/>
        <v>0</v>
      </c>
      <c r="P136" s="212">
        <f t="shared" si="65"/>
        <v>0</v>
      </c>
      <c r="Q136" s="345">
        <f t="shared" si="65"/>
        <v>0</v>
      </c>
      <c r="R136" s="346">
        <f t="shared" si="65"/>
        <v>0</v>
      </c>
      <c r="S136" s="201">
        <f t="shared" si="65"/>
        <v>0</v>
      </c>
      <c r="T136" s="212">
        <f t="shared" si="65"/>
        <v>0</v>
      </c>
      <c r="U136" s="345">
        <f t="shared" si="65"/>
        <v>816</v>
      </c>
      <c r="V136" s="346">
        <f t="shared" si="65"/>
        <v>840</v>
      </c>
    </row>
    <row r="137" spans="1:22" ht="28.25" customHeight="1" thickBot="1">
      <c r="A137" s="63"/>
      <c r="B137" s="200" t="s">
        <v>212</v>
      </c>
      <c r="C137" s="201"/>
      <c r="D137" s="211"/>
      <c r="E137" s="212"/>
      <c r="F137" s="270">
        <f t="shared" ref="F137:V137" si="66">F132+F94+F67+F24</f>
        <v>240</v>
      </c>
      <c r="G137" s="211">
        <f t="shared" si="66"/>
        <v>5760</v>
      </c>
      <c r="H137" s="211">
        <f t="shared" si="66"/>
        <v>852</v>
      </c>
      <c r="I137" s="211">
        <f t="shared" si="66"/>
        <v>1002</v>
      </c>
      <c r="J137" s="211">
        <f t="shared" si="66"/>
        <v>80</v>
      </c>
      <c r="K137" s="211">
        <f t="shared" si="66"/>
        <v>0</v>
      </c>
      <c r="L137" s="211">
        <f t="shared" si="66"/>
        <v>0</v>
      </c>
      <c r="M137" s="211">
        <f t="shared" si="66"/>
        <v>0</v>
      </c>
      <c r="N137" s="211">
        <f t="shared" si="66"/>
        <v>2160</v>
      </c>
      <c r="O137" s="211">
        <f t="shared" si="66"/>
        <v>648</v>
      </c>
      <c r="P137" s="211">
        <f t="shared" si="66"/>
        <v>792</v>
      </c>
      <c r="Q137" s="347">
        <f t="shared" si="66"/>
        <v>648</v>
      </c>
      <c r="R137" s="347">
        <f t="shared" si="66"/>
        <v>792</v>
      </c>
      <c r="S137" s="211">
        <f t="shared" si="66"/>
        <v>612</v>
      </c>
      <c r="T137" s="211">
        <f t="shared" si="66"/>
        <v>828</v>
      </c>
      <c r="U137" s="347">
        <f t="shared" si="66"/>
        <v>720</v>
      </c>
      <c r="V137" s="347">
        <f t="shared" si="66"/>
        <v>720</v>
      </c>
    </row>
    <row r="138" spans="1:22" ht="28.75" customHeight="1" thickBot="1">
      <c r="A138" s="231"/>
      <c r="B138" s="273" t="s">
        <v>286</v>
      </c>
      <c r="C138" s="315"/>
      <c r="D138" s="140"/>
      <c r="E138" s="266"/>
      <c r="F138" s="302">
        <f t="shared" ref="F138:V138" si="67">F136+F98+F71+F28</f>
        <v>274</v>
      </c>
      <c r="G138" s="141">
        <f t="shared" si="67"/>
        <v>6576</v>
      </c>
      <c r="H138" s="141">
        <f t="shared" si="67"/>
        <v>852</v>
      </c>
      <c r="I138" s="141">
        <f t="shared" si="67"/>
        <v>1002</v>
      </c>
      <c r="J138" s="141">
        <f t="shared" si="67"/>
        <v>80</v>
      </c>
      <c r="K138" s="141">
        <f t="shared" si="67"/>
        <v>0</v>
      </c>
      <c r="L138" s="141">
        <f t="shared" si="67"/>
        <v>0</v>
      </c>
      <c r="M138" s="141">
        <f t="shared" si="67"/>
        <v>0</v>
      </c>
      <c r="N138" s="141">
        <f t="shared" si="67"/>
        <v>2160</v>
      </c>
      <c r="O138" s="141">
        <f t="shared" si="67"/>
        <v>720</v>
      </c>
      <c r="P138" s="141">
        <f t="shared" si="67"/>
        <v>888</v>
      </c>
      <c r="Q138" s="348">
        <f t="shared" si="67"/>
        <v>744</v>
      </c>
      <c r="R138" s="348">
        <f t="shared" si="67"/>
        <v>912</v>
      </c>
      <c r="S138" s="141">
        <f t="shared" si="67"/>
        <v>708</v>
      </c>
      <c r="T138" s="141">
        <f t="shared" si="67"/>
        <v>948</v>
      </c>
      <c r="U138" s="348">
        <f t="shared" si="67"/>
        <v>816</v>
      </c>
      <c r="V138" s="348">
        <f t="shared" si="67"/>
        <v>840</v>
      </c>
    </row>
    <row r="139" spans="1:22" ht="32.5" customHeight="1">
      <c r="A139" s="391"/>
      <c r="B139" s="392"/>
      <c r="C139" s="392"/>
      <c r="D139" s="392"/>
      <c r="E139" s="392"/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3"/>
    </row>
    <row r="140" spans="1:22" ht="45" customHeight="1">
      <c r="A140" s="391"/>
      <c r="B140" s="392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3"/>
    </row>
    <row r="141" spans="1:22" ht="51.5" customHeight="1">
      <c r="A141" s="391"/>
      <c r="B141" s="392"/>
      <c r="C141" s="392"/>
      <c r="D141" s="392"/>
      <c r="E141" s="392"/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3"/>
    </row>
    <row r="142" spans="1:22" ht="9.75" customHeight="1">
      <c r="A142" s="391"/>
      <c r="B142" s="392"/>
      <c r="C142" s="392"/>
      <c r="D142" s="392"/>
      <c r="E142" s="392"/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3"/>
    </row>
    <row r="143" spans="1:22">
      <c r="A143" s="391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3"/>
    </row>
    <row r="144" spans="1:22">
      <c r="A144" s="391"/>
      <c r="B144" s="392"/>
      <c r="C144" s="392"/>
      <c r="D144" s="392"/>
      <c r="E144" s="392"/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3"/>
    </row>
    <row r="145" spans="1:22">
      <c r="A145" s="391"/>
      <c r="B145" s="392"/>
      <c r="C145" s="392"/>
      <c r="D145" s="392"/>
      <c r="E145" s="392"/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3"/>
    </row>
    <row r="146" spans="1:22" ht="12.75" customHeight="1">
      <c r="A146" s="394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6"/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50"/>
    </row>
  </sheetData>
  <mergeCells count="34">
    <mergeCell ref="A1:V1"/>
    <mergeCell ref="A2:A6"/>
    <mergeCell ref="B2:B6"/>
    <mergeCell ref="C2:E3"/>
    <mergeCell ref="F2:N2"/>
    <mergeCell ref="O2:V2"/>
    <mergeCell ref="F3:F6"/>
    <mergeCell ref="G3:G6"/>
    <mergeCell ref="H3:N3"/>
    <mergeCell ref="O3:P3"/>
    <mergeCell ref="Q3:R3"/>
    <mergeCell ref="S3:T3"/>
    <mergeCell ref="U3:V3"/>
    <mergeCell ref="C4:C6"/>
    <mergeCell ref="D4:D6"/>
    <mergeCell ref="E4:E6"/>
    <mergeCell ref="X6:X7"/>
    <mergeCell ref="L4:L6"/>
    <mergeCell ref="M4:M6"/>
    <mergeCell ref="N4:N6"/>
    <mergeCell ref="O4:O6"/>
    <mergeCell ref="P4:P6"/>
    <mergeCell ref="Q4:Q6"/>
    <mergeCell ref="A30:B30"/>
    <mergeCell ref="A139:V146"/>
    <mergeCell ref="R4:R6"/>
    <mergeCell ref="S4:S6"/>
    <mergeCell ref="T4:T6"/>
    <mergeCell ref="U4:U6"/>
    <mergeCell ref="V4:V6"/>
    <mergeCell ref="H4:H6"/>
    <mergeCell ref="I4:I6"/>
    <mergeCell ref="J4:J6"/>
    <mergeCell ref="K4:K6"/>
  </mergeCells>
  <phoneticPr fontId="20" type="noConversion"/>
  <printOptions gridLines="1"/>
  <pageMargins left="0.86614173228346458" right="0.31496062992125984" top="0.43307086614173229" bottom="0.39370078740157483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27"/>
  <sheetViews>
    <sheetView view="pageBreakPreview" zoomScale="110" zoomScaleNormal="142" zoomScaleSheetLayoutView="110" workbookViewId="0">
      <selection activeCell="C16" sqref="C16:J16"/>
    </sheetView>
  </sheetViews>
  <sheetFormatPr baseColWidth="10" defaultColWidth="8.83203125" defaultRowHeight="13"/>
  <cols>
    <col min="1" max="5" width="2.33203125" customWidth="1"/>
    <col min="6" max="6" width="3" customWidth="1"/>
    <col min="7" max="19" width="2.33203125" customWidth="1"/>
    <col min="20" max="20" width="2.5" customWidth="1"/>
    <col min="21" max="26" width="2.33203125" customWidth="1"/>
    <col min="27" max="27" width="2.5" customWidth="1"/>
    <col min="28" max="28" width="2.6640625" customWidth="1"/>
    <col min="29" max="1421" width="2.33203125" customWidth="1"/>
  </cols>
  <sheetData>
    <row r="1" spans="1:104">
      <c r="A1" s="28"/>
      <c r="B1" s="476" t="s">
        <v>136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</row>
    <row r="2" spans="1:104" ht="8.5" customHeight="1">
      <c r="A2" s="28"/>
      <c r="B2" s="462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</row>
    <row r="3" spans="1:104" ht="15.75" customHeight="1">
      <c r="A3" s="28"/>
      <c r="B3" s="477" t="s">
        <v>195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</row>
    <row r="4" spans="1:104">
      <c r="A4" s="28"/>
      <c r="B4" s="462" t="s">
        <v>194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</row>
    <row r="5" spans="1:104" ht="12.5" customHeight="1">
      <c r="A5" s="28"/>
      <c r="B5" s="29"/>
      <c r="C5" s="30"/>
      <c r="D5" s="30"/>
      <c r="E5" s="30"/>
      <c r="F5" s="30"/>
      <c r="G5" s="30"/>
      <c r="H5" s="30"/>
      <c r="I5" s="460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</row>
    <row r="6" spans="1:104">
      <c r="A6" s="28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462" t="s">
        <v>21</v>
      </c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</row>
    <row r="7" spans="1:104" ht="5.5" customHeight="1">
      <c r="A7" s="33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</row>
    <row r="8" spans="1:104" ht="9" customHeight="1">
      <c r="A8" s="33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104" ht="46.75" customHeight="1">
      <c r="A9" s="28"/>
      <c r="B9" s="482" t="s">
        <v>74</v>
      </c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</row>
    <row r="10" spans="1:104" ht="12.75" customHeight="1">
      <c r="A10" s="28"/>
      <c r="B10" s="466" t="s">
        <v>65</v>
      </c>
      <c r="C10" s="463" t="s">
        <v>22</v>
      </c>
      <c r="D10" s="464"/>
      <c r="E10" s="464"/>
      <c r="F10" s="464"/>
      <c r="G10" s="465"/>
      <c r="H10" s="463" t="s">
        <v>23</v>
      </c>
      <c r="I10" s="464"/>
      <c r="J10" s="464"/>
      <c r="K10" s="465"/>
      <c r="L10" s="463" t="s">
        <v>24</v>
      </c>
      <c r="M10" s="464"/>
      <c r="N10" s="464"/>
      <c r="O10" s="465"/>
      <c r="P10" s="463" t="s">
        <v>25</v>
      </c>
      <c r="Q10" s="464"/>
      <c r="R10" s="464"/>
      <c r="S10" s="465"/>
      <c r="T10" s="463" t="s">
        <v>26</v>
      </c>
      <c r="U10" s="464"/>
      <c r="V10" s="464"/>
      <c r="W10" s="464"/>
      <c r="X10" s="465"/>
      <c r="Y10" s="463" t="s">
        <v>27</v>
      </c>
      <c r="Z10" s="464"/>
      <c r="AA10" s="464"/>
      <c r="AB10" s="465"/>
      <c r="AC10" s="463" t="s">
        <v>28</v>
      </c>
      <c r="AD10" s="464"/>
      <c r="AE10" s="464"/>
      <c r="AF10" s="465"/>
      <c r="AG10" s="463" t="s">
        <v>29</v>
      </c>
      <c r="AH10" s="464"/>
      <c r="AI10" s="464"/>
      <c r="AJ10" s="465"/>
      <c r="AK10" s="463" t="s">
        <v>30</v>
      </c>
      <c r="AL10" s="464"/>
      <c r="AM10" s="464"/>
      <c r="AN10" s="464"/>
      <c r="AO10" s="465"/>
      <c r="AP10" s="463" t="s">
        <v>31</v>
      </c>
      <c r="AQ10" s="464"/>
      <c r="AR10" s="464"/>
      <c r="AS10" s="465"/>
      <c r="AT10" s="463" t="s">
        <v>32</v>
      </c>
      <c r="AU10" s="464"/>
      <c r="AV10" s="464"/>
      <c r="AW10" s="465"/>
      <c r="AX10" s="463" t="s">
        <v>33</v>
      </c>
      <c r="AY10" s="464"/>
      <c r="AZ10" s="464"/>
      <c r="BA10" s="464"/>
      <c r="BB10" s="465"/>
    </row>
    <row r="11" spans="1:104" ht="40.5" customHeight="1">
      <c r="A11" s="28"/>
      <c r="B11" s="467"/>
      <c r="C11" s="37" t="s">
        <v>34</v>
      </c>
      <c r="D11" s="37" t="s">
        <v>35</v>
      </c>
      <c r="E11" s="37" t="s">
        <v>36</v>
      </c>
      <c r="F11" s="37" t="s">
        <v>37</v>
      </c>
      <c r="G11" s="37" t="s">
        <v>38</v>
      </c>
      <c r="H11" s="37" t="s">
        <v>39</v>
      </c>
      <c r="I11" s="37" t="s">
        <v>40</v>
      </c>
      <c r="J11" s="37" t="s">
        <v>41</v>
      </c>
      <c r="K11" s="37" t="s">
        <v>42</v>
      </c>
      <c r="L11" s="37" t="s">
        <v>43</v>
      </c>
      <c r="M11" s="37" t="s">
        <v>44</v>
      </c>
      <c r="N11" s="37" t="s">
        <v>45</v>
      </c>
      <c r="O11" s="37" t="s">
        <v>46</v>
      </c>
      <c r="P11" s="37" t="s">
        <v>34</v>
      </c>
      <c r="Q11" s="37" t="s">
        <v>35</v>
      </c>
      <c r="R11" s="37" t="s">
        <v>36</v>
      </c>
      <c r="S11" s="37" t="s">
        <v>37</v>
      </c>
      <c r="T11" s="37" t="s">
        <v>47</v>
      </c>
      <c r="U11" s="37" t="s">
        <v>48</v>
      </c>
      <c r="V11" s="37" t="s">
        <v>49</v>
      </c>
      <c r="W11" s="37" t="s">
        <v>50</v>
      </c>
      <c r="X11" s="37" t="s">
        <v>51</v>
      </c>
      <c r="Y11" s="37" t="s">
        <v>52</v>
      </c>
      <c r="Z11" s="37" t="s">
        <v>53</v>
      </c>
      <c r="AA11" s="37" t="s">
        <v>54</v>
      </c>
      <c r="AB11" s="37" t="s">
        <v>55</v>
      </c>
      <c r="AC11" s="37" t="s">
        <v>52</v>
      </c>
      <c r="AD11" s="37" t="s">
        <v>53</v>
      </c>
      <c r="AE11" s="37" t="s">
        <v>54</v>
      </c>
      <c r="AF11" s="37" t="s">
        <v>56</v>
      </c>
      <c r="AG11" s="37" t="s">
        <v>57</v>
      </c>
      <c r="AH11" s="37" t="s">
        <v>39</v>
      </c>
      <c r="AI11" s="37" t="s">
        <v>40</v>
      </c>
      <c r="AJ11" s="37" t="s">
        <v>58</v>
      </c>
      <c r="AK11" s="37" t="s">
        <v>59</v>
      </c>
      <c r="AL11" s="37" t="s">
        <v>60</v>
      </c>
      <c r="AM11" s="37" t="s">
        <v>61</v>
      </c>
      <c r="AN11" s="37" t="s">
        <v>62</v>
      </c>
      <c r="AO11" s="37" t="s">
        <v>63</v>
      </c>
      <c r="AP11" s="37" t="s">
        <v>34</v>
      </c>
      <c r="AQ11" s="37" t="s">
        <v>35</v>
      </c>
      <c r="AR11" s="37" t="s">
        <v>36</v>
      </c>
      <c r="AS11" s="37" t="s">
        <v>37</v>
      </c>
      <c r="AT11" s="37" t="s">
        <v>38</v>
      </c>
      <c r="AU11" s="37" t="s">
        <v>39</v>
      </c>
      <c r="AV11" s="37" t="s">
        <v>40</v>
      </c>
      <c r="AW11" s="37" t="s">
        <v>41</v>
      </c>
      <c r="AX11" s="37" t="s">
        <v>42</v>
      </c>
      <c r="AY11" s="37" t="s">
        <v>43</v>
      </c>
      <c r="AZ11" s="37" t="s">
        <v>44</v>
      </c>
      <c r="BA11" s="38" t="s">
        <v>45</v>
      </c>
      <c r="BB11" s="37" t="s">
        <v>64</v>
      </c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</row>
    <row r="12" spans="1:104" ht="12.75" customHeight="1">
      <c r="A12" s="28"/>
      <c r="B12" s="468"/>
      <c r="C12" s="36">
        <v>1</v>
      </c>
      <c r="D12" s="36">
        <v>2</v>
      </c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6">
        <v>16</v>
      </c>
      <c r="S12" s="36">
        <v>17</v>
      </c>
      <c r="T12" s="36">
        <v>18</v>
      </c>
      <c r="U12" s="36">
        <v>19</v>
      </c>
      <c r="V12" s="36">
        <v>20</v>
      </c>
      <c r="W12" s="36">
        <v>21</v>
      </c>
      <c r="X12" s="36">
        <v>22</v>
      </c>
      <c r="Y12" s="36">
        <v>23</v>
      </c>
      <c r="Z12" s="36">
        <v>24</v>
      </c>
      <c r="AA12" s="36">
        <v>25</v>
      </c>
      <c r="AB12" s="36">
        <v>26</v>
      </c>
      <c r="AC12" s="36">
        <v>27</v>
      </c>
      <c r="AD12" s="36">
        <v>28</v>
      </c>
      <c r="AE12" s="36">
        <v>29</v>
      </c>
      <c r="AF12" s="36">
        <v>30</v>
      </c>
      <c r="AG12" s="36">
        <v>31</v>
      </c>
      <c r="AH12" s="36">
        <v>32</v>
      </c>
      <c r="AI12" s="36">
        <v>33</v>
      </c>
      <c r="AJ12" s="36">
        <v>34</v>
      </c>
      <c r="AK12" s="36">
        <v>35</v>
      </c>
      <c r="AL12" s="36">
        <v>36</v>
      </c>
      <c r="AM12" s="36">
        <v>37</v>
      </c>
      <c r="AN12" s="36">
        <v>38</v>
      </c>
      <c r="AO12" s="36">
        <v>39</v>
      </c>
      <c r="AP12" s="36">
        <v>40</v>
      </c>
      <c r="AQ12" s="36">
        <v>41</v>
      </c>
      <c r="AR12" s="36">
        <v>42</v>
      </c>
      <c r="AS12" s="36">
        <v>43</v>
      </c>
      <c r="AT12" s="36">
        <v>44</v>
      </c>
      <c r="AU12" s="36">
        <v>45</v>
      </c>
      <c r="AV12" s="36">
        <v>46</v>
      </c>
      <c r="AW12" s="36">
        <v>47</v>
      </c>
      <c r="AX12" s="36">
        <v>48</v>
      </c>
      <c r="AY12" s="36">
        <v>49</v>
      </c>
      <c r="AZ12" s="36">
        <v>50</v>
      </c>
      <c r="BA12" s="40">
        <v>51</v>
      </c>
      <c r="BB12" s="36">
        <v>52</v>
      </c>
    </row>
    <row r="13" spans="1:104" ht="47.25" customHeight="1">
      <c r="A13" s="28"/>
      <c r="B13" s="35" t="s">
        <v>10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T13" s="259" t="s">
        <v>12</v>
      </c>
      <c r="U13" s="259" t="s">
        <v>12</v>
      </c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 t="s">
        <v>164</v>
      </c>
      <c r="AQ13" s="260" t="s">
        <v>165</v>
      </c>
      <c r="AR13" s="259" t="s">
        <v>11</v>
      </c>
      <c r="AS13" s="259" t="s">
        <v>11</v>
      </c>
      <c r="AT13" s="259" t="s">
        <v>12</v>
      </c>
      <c r="AU13" s="259" t="s">
        <v>12</v>
      </c>
      <c r="AV13" s="259" t="s">
        <v>12</v>
      </c>
      <c r="AW13" s="259" t="s">
        <v>12</v>
      </c>
      <c r="AX13" s="259" t="s">
        <v>12</v>
      </c>
      <c r="AY13" s="259" t="s">
        <v>12</v>
      </c>
      <c r="AZ13" s="259" t="s">
        <v>12</v>
      </c>
      <c r="BA13" s="259" t="s">
        <v>12</v>
      </c>
      <c r="BB13" s="259" t="s">
        <v>12</v>
      </c>
    </row>
    <row r="14" spans="1:104" ht="60" customHeight="1">
      <c r="A14" s="28"/>
      <c r="B14" s="35" t="s">
        <v>13</v>
      </c>
      <c r="C14" s="258"/>
      <c r="D14" s="259"/>
      <c r="E14" s="259"/>
      <c r="F14" s="259"/>
      <c r="G14" s="259">
        <v>12</v>
      </c>
      <c r="H14" s="259"/>
      <c r="I14" s="259"/>
      <c r="J14" s="259"/>
      <c r="K14" s="259"/>
      <c r="L14" s="259"/>
      <c r="M14" s="259" t="s">
        <v>177</v>
      </c>
      <c r="N14" s="259" t="s">
        <v>177</v>
      </c>
      <c r="O14" s="378"/>
      <c r="P14" s="378"/>
      <c r="Q14" s="259" t="s">
        <v>185</v>
      </c>
      <c r="R14" s="259" t="s">
        <v>176</v>
      </c>
      <c r="S14" s="259" t="s">
        <v>176</v>
      </c>
      <c r="T14" s="259" t="s">
        <v>176</v>
      </c>
      <c r="U14" s="259" t="s">
        <v>184</v>
      </c>
      <c r="V14" s="380" t="s">
        <v>12</v>
      </c>
      <c r="W14" s="264" t="s">
        <v>178</v>
      </c>
      <c r="X14" s="259" t="s">
        <v>179</v>
      </c>
      <c r="Y14" s="259" t="s">
        <v>179</v>
      </c>
      <c r="Z14" s="259" t="s">
        <v>179</v>
      </c>
      <c r="AA14" s="259" t="s">
        <v>180</v>
      </c>
      <c r="AB14" s="259"/>
      <c r="AC14" s="259"/>
      <c r="AD14" s="259">
        <v>6</v>
      </c>
      <c r="AE14" s="259"/>
      <c r="AF14" s="259"/>
      <c r="AG14" s="259" t="s">
        <v>117</v>
      </c>
      <c r="AH14" s="259" t="s">
        <v>177</v>
      </c>
      <c r="AI14" s="259" t="s">
        <v>177</v>
      </c>
      <c r="AJ14" s="264" t="s">
        <v>181</v>
      </c>
      <c r="AK14" s="264" t="s">
        <v>181</v>
      </c>
      <c r="AL14" s="264" t="s">
        <v>181</v>
      </c>
      <c r="AM14" s="264" t="s">
        <v>181</v>
      </c>
      <c r="AN14" s="259" t="s">
        <v>181</v>
      </c>
      <c r="AO14" s="259" t="s">
        <v>181</v>
      </c>
      <c r="AP14" s="259" t="s">
        <v>181</v>
      </c>
      <c r="AQ14" s="259" t="s">
        <v>181</v>
      </c>
      <c r="AR14" s="259" t="s">
        <v>171</v>
      </c>
      <c r="AS14" s="260" t="s">
        <v>172</v>
      </c>
      <c r="AT14" s="259" t="s">
        <v>12</v>
      </c>
      <c r="AU14" s="259" t="s">
        <v>12</v>
      </c>
      <c r="AV14" s="259" t="s">
        <v>12</v>
      </c>
      <c r="AW14" s="259" t="s">
        <v>12</v>
      </c>
      <c r="AX14" s="259" t="s">
        <v>12</v>
      </c>
      <c r="AY14" s="259" t="s">
        <v>12</v>
      </c>
      <c r="AZ14" s="259" t="s">
        <v>12</v>
      </c>
      <c r="BA14" s="259" t="s">
        <v>12</v>
      </c>
      <c r="BB14" s="259" t="s">
        <v>12</v>
      </c>
    </row>
    <row r="15" spans="1:104" ht="55.5" customHeight="1">
      <c r="A15" s="28"/>
      <c r="B15" s="35" t="s">
        <v>14</v>
      </c>
      <c r="C15" s="258"/>
      <c r="D15" s="259"/>
      <c r="E15" s="259"/>
      <c r="F15" s="268"/>
      <c r="G15" s="259">
        <v>12</v>
      </c>
      <c r="H15" s="259"/>
      <c r="I15" s="259"/>
      <c r="J15" s="259"/>
      <c r="K15" s="259"/>
      <c r="L15" s="259"/>
      <c r="M15" s="259"/>
      <c r="N15" s="259"/>
      <c r="O15" s="259" t="s">
        <v>183</v>
      </c>
      <c r="P15" s="259" t="s">
        <v>183</v>
      </c>
      <c r="Q15" s="259" t="s">
        <v>183</v>
      </c>
      <c r="R15" s="259" t="s">
        <v>183</v>
      </c>
      <c r="S15" s="259" t="s">
        <v>169</v>
      </c>
      <c r="T15" s="268" t="s">
        <v>12</v>
      </c>
      <c r="U15" s="259" t="s">
        <v>12</v>
      </c>
      <c r="V15" s="378"/>
      <c r="W15" s="378"/>
      <c r="X15" s="259">
        <v>6</v>
      </c>
      <c r="Z15" s="259"/>
      <c r="AA15" s="259"/>
      <c r="AB15" s="259" t="s">
        <v>183</v>
      </c>
      <c r="AC15" s="259" t="s">
        <v>183</v>
      </c>
      <c r="AD15" s="259" t="s">
        <v>183</v>
      </c>
      <c r="AE15" s="259" t="s">
        <v>183</v>
      </c>
      <c r="AF15" s="259" t="s">
        <v>183</v>
      </c>
      <c r="AG15" s="259" t="s">
        <v>183</v>
      </c>
      <c r="AH15" s="259" t="s">
        <v>181</v>
      </c>
      <c r="AI15" s="259" t="s">
        <v>181</v>
      </c>
      <c r="AJ15" s="259" t="s">
        <v>181</v>
      </c>
      <c r="AK15" s="259" t="s">
        <v>181</v>
      </c>
      <c r="AL15" s="259" t="s">
        <v>181</v>
      </c>
      <c r="AM15" s="259" t="s">
        <v>181</v>
      </c>
      <c r="AN15" s="259" t="s">
        <v>181</v>
      </c>
      <c r="AO15" s="259" t="s">
        <v>181</v>
      </c>
      <c r="AP15" s="259" t="s">
        <v>181</v>
      </c>
      <c r="AQ15" s="259" t="s">
        <v>181</v>
      </c>
      <c r="AR15" s="259" t="s">
        <v>163</v>
      </c>
      <c r="AS15" s="260" t="s">
        <v>170</v>
      </c>
      <c r="AT15" s="259" t="s">
        <v>12</v>
      </c>
      <c r="AU15" s="259" t="s">
        <v>12</v>
      </c>
      <c r="AV15" s="259" t="s">
        <v>12</v>
      </c>
      <c r="AW15" s="259" t="s">
        <v>12</v>
      </c>
      <c r="AX15" s="259" t="s">
        <v>12</v>
      </c>
      <c r="AY15" s="259" t="s">
        <v>12</v>
      </c>
      <c r="AZ15" s="259" t="s">
        <v>12</v>
      </c>
      <c r="BA15" s="259" t="s">
        <v>12</v>
      </c>
      <c r="BB15" s="259" t="s">
        <v>12</v>
      </c>
    </row>
    <row r="16" spans="1:104" ht="36">
      <c r="A16" s="28"/>
      <c r="B16" s="35" t="s">
        <v>116</v>
      </c>
      <c r="C16" s="259" t="s">
        <v>187</v>
      </c>
      <c r="D16" s="259" t="s">
        <v>187</v>
      </c>
      <c r="E16" s="259" t="s">
        <v>187</v>
      </c>
      <c r="F16" s="259" t="s">
        <v>187</v>
      </c>
      <c r="G16" s="259" t="s">
        <v>187</v>
      </c>
      <c r="H16" s="259" t="s">
        <v>187</v>
      </c>
      <c r="I16" s="259" t="s">
        <v>187</v>
      </c>
      <c r="J16" s="259" t="s">
        <v>187</v>
      </c>
      <c r="K16" s="259"/>
      <c r="L16" s="259"/>
      <c r="M16" s="259"/>
      <c r="N16" s="259"/>
      <c r="O16" s="259"/>
      <c r="P16" s="259">
        <v>12</v>
      </c>
      <c r="Q16" s="259"/>
      <c r="R16" s="259"/>
      <c r="S16" s="378"/>
      <c r="T16" s="378"/>
      <c r="U16" s="378"/>
      <c r="V16" s="259"/>
      <c r="W16" s="259" t="s">
        <v>166</v>
      </c>
      <c r="X16" s="260" t="s">
        <v>12</v>
      </c>
      <c r="Y16" s="259" t="s">
        <v>167</v>
      </c>
      <c r="Z16" s="260"/>
      <c r="AA16" s="259"/>
      <c r="AB16" s="259">
        <v>6</v>
      </c>
      <c r="AC16" s="259"/>
      <c r="AD16" s="259"/>
      <c r="AE16" s="259" t="s">
        <v>117</v>
      </c>
      <c r="AF16" s="259" t="s">
        <v>135</v>
      </c>
      <c r="AG16" s="259" t="s">
        <v>135</v>
      </c>
      <c r="AH16" s="259" t="s">
        <v>135</v>
      </c>
      <c r="AI16" s="259" t="s">
        <v>135</v>
      </c>
      <c r="AJ16" s="259" t="s">
        <v>135</v>
      </c>
      <c r="AK16" s="259" t="s">
        <v>135</v>
      </c>
      <c r="AL16" s="259" t="s">
        <v>67</v>
      </c>
      <c r="AM16" s="259" t="s">
        <v>67</v>
      </c>
      <c r="AN16" s="259" t="s">
        <v>67</v>
      </c>
      <c r="AO16" s="259" t="s">
        <v>67</v>
      </c>
      <c r="AP16" s="259" t="s">
        <v>67</v>
      </c>
      <c r="AQ16" s="259" t="s">
        <v>67</v>
      </c>
      <c r="AR16" s="259" t="s">
        <v>9</v>
      </c>
      <c r="AS16" s="259" t="s">
        <v>9</v>
      </c>
      <c r="AT16" s="479" t="s">
        <v>66</v>
      </c>
      <c r="AU16" s="480"/>
      <c r="AV16" s="480"/>
      <c r="AW16" s="480"/>
      <c r="AX16" s="480"/>
      <c r="AY16" s="480"/>
      <c r="AZ16" s="480"/>
      <c r="BA16" s="480"/>
      <c r="BB16" s="481"/>
    </row>
    <row r="17" spans="1:5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2"/>
      <c r="BA17" s="32"/>
      <c r="BB17" s="34"/>
    </row>
    <row r="18" spans="1:54">
      <c r="A18" s="471" t="s">
        <v>15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</row>
    <row r="19" spans="1:54" ht="14">
      <c r="A19" s="28"/>
      <c r="B19" s="28"/>
      <c r="C19" s="472"/>
      <c r="D19" s="473"/>
      <c r="E19" s="112" t="s">
        <v>16</v>
      </c>
      <c r="F19" s="474" t="s">
        <v>6</v>
      </c>
      <c r="G19" s="475"/>
      <c r="H19" s="475"/>
      <c r="I19" s="475"/>
      <c r="J19" s="475"/>
      <c r="K19" s="475"/>
      <c r="L19" s="475"/>
      <c r="M19" s="475"/>
      <c r="N19" s="475"/>
      <c r="O19" s="459"/>
      <c r="P19" s="459"/>
      <c r="Q19" s="28"/>
      <c r="R19" s="28"/>
      <c r="S19" s="28"/>
      <c r="T19" s="478" t="s">
        <v>68</v>
      </c>
      <c r="U19" s="461"/>
      <c r="V19" s="112" t="s">
        <v>16</v>
      </c>
      <c r="W19" s="113" t="s">
        <v>17</v>
      </c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28"/>
      <c r="AI19" s="28"/>
      <c r="AJ19" s="457" t="s">
        <v>135</v>
      </c>
      <c r="AK19" s="459"/>
      <c r="AL19" s="112" t="s">
        <v>16</v>
      </c>
      <c r="AM19" s="456" t="s">
        <v>18</v>
      </c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28"/>
      <c r="BB19" s="28"/>
    </row>
    <row r="20" spans="1:54" ht="14">
      <c r="A20" s="28"/>
      <c r="B20" s="28"/>
      <c r="C20" s="469" t="s">
        <v>12</v>
      </c>
      <c r="D20" s="470"/>
      <c r="E20" s="112" t="s">
        <v>16</v>
      </c>
      <c r="F20" s="113" t="s">
        <v>19</v>
      </c>
      <c r="G20" s="113"/>
      <c r="H20" s="113"/>
      <c r="I20" s="113"/>
      <c r="J20" s="113"/>
      <c r="K20" s="113"/>
      <c r="L20" s="113"/>
      <c r="M20" s="113"/>
      <c r="N20" s="113"/>
      <c r="O20" s="28"/>
      <c r="P20" s="28"/>
      <c r="Q20" s="28"/>
      <c r="R20" s="28"/>
      <c r="S20" s="28"/>
      <c r="T20" s="113" t="s">
        <v>133</v>
      </c>
      <c r="V20" s="113"/>
      <c r="AC20" s="113"/>
      <c r="AD20" s="113"/>
      <c r="AE20" s="113"/>
      <c r="AF20" s="113"/>
      <c r="AG20" s="28"/>
      <c r="AH20" s="28"/>
      <c r="AI20" s="28"/>
      <c r="AJ20" s="457" t="s">
        <v>67</v>
      </c>
      <c r="AK20" s="459"/>
      <c r="AL20" s="112" t="s">
        <v>16</v>
      </c>
      <c r="AM20" s="456" t="s">
        <v>5</v>
      </c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28"/>
      <c r="BB20" s="28"/>
    </row>
    <row r="21" spans="1:54" ht="14">
      <c r="A21" s="28"/>
      <c r="B21" s="28"/>
      <c r="C21" s="457" t="s">
        <v>11</v>
      </c>
      <c r="D21" s="459"/>
      <c r="E21" s="112" t="s">
        <v>16</v>
      </c>
      <c r="F21" s="113" t="s">
        <v>20</v>
      </c>
      <c r="G21" s="113"/>
      <c r="H21" s="113"/>
      <c r="I21" s="113"/>
      <c r="J21" s="113"/>
      <c r="K21" s="113"/>
      <c r="L21" s="113"/>
      <c r="M21" s="113"/>
      <c r="N21" s="113"/>
      <c r="O21" s="28"/>
      <c r="P21" s="28"/>
      <c r="Q21" s="28"/>
      <c r="R21" s="28"/>
      <c r="S21" s="28"/>
      <c r="T21" s="113" t="s">
        <v>134</v>
      </c>
      <c r="AC21" s="113"/>
      <c r="AD21" s="113"/>
      <c r="AE21" s="113"/>
      <c r="AF21" s="113"/>
      <c r="AG21" s="28"/>
      <c r="AH21" s="28"/>
      <c r="AI21" s="28"/>
      <c r="AJ21" s="457" t="s">
        <v>9</v>
      </c>
      <c r="AK21" s="459"/>
      <c r="AL21" s="112" t="s">
        <v>16</v>
      </c>
      <c r="AM21" s="456" t="s">
        <v>4</v>
      </c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114"/>
      <c r="AZ21" s="114"/>
      <c r="BA21" s="28"/>
      <c r="BB21" s="28"/>
    </row>
    <row r="22" spans="1:54" ht="14">
      <c r="A22" s="28"/>
      <c r="B22" s="28"/>
      <c r="C22" s="457" t="s">
        <v>181</v>
      </c>
      <c r="D22" s="458"/>
      <c r="E22" s="112" t="s">
        <v>16</v>
      </c>
      <c r="F22" s="113" t="s">
        <v>188</v>
      </c>
      <c r="G22" s="113"/>
      <c r="H22" s="113"/>
      <c r="I22" s="113"/>
      <c r="J22" s="113"/>
      <c r="K22" s="113"/>
      <c r="L22" s="113"/>
      <c r="M22" s="28"/>
      <c r="N22" s="28"/>
      <c r="O22" s="28"/>
      <c r="P22" s="28"/>
      <c r="Q22" s="28"/>
      <c r="R22" s="28"/>
      <c r="S22" s="28"/>
      <c r="T22" s="457" t="s">
        <v>189</v>
      </c>
      <c r="U22" s="458"/>
      <c r="V22" s="113" t="s">
        <v>190</v>
      </c>
      <c r="W22" s="113"/>
      <c r="AG22" s="28"/>
      <c r="AH22" s="28"/>
      <c r="AI22" s="28"/>
      <c r="AJ22" s="457" t="s">
        <v>177</v>
      </c>
      <c r="AK22" s="458"/>
      <c r="AL22" s="112" t="s">
        <v>16</v>
      </c>
      <c r="AM22" s="382" t="s">
        <v>191</v>
      </c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28"/>
    </row>
    <row r="23" spans="1:54" ht="14">
      <c r="A23" s="28"/>
      <c r="B23" s="28"/>
      <c r="C23" s="457" t="s">
        <v>176</v>
      </c>
      <c r="D23" s="458"/>
      <c r="E23" s="112" t="s">
        <v>16</v>
      </c>
      <c r="F23" s="382" t="s">
        <v>192</v>
      </c>
      <c r="G23" s="113"/>
      <c r="H23" s="113"/>
      <c r="I23" s="113"/>
      <c r="S23" s="28"/>
      <c r="T23" s="457" t="s">
        <v>179</v>
      </c>
      <c r="U23" s="458"/>
      <c r="V23" s="112" t="s">
        <v>16</v>
      </c>
      <c r="W23" s="382" t="s">
        <v>193</v>
      </c>
      <c r="X23" s="113"/>
      <c r="Y23" s="113"/>
      <c r="Z23" s="113"/>
      <c r="AA23" s="113"/>
      <c r="AB23" s="113"/>
      <c r="AC23" s="113"/>
      <c r="AD23" s="113"/>
      <c r="AE23" s="113"/>
      <c r="AF23" s="28"/>
      <c r="AG23" s="28"/>
      <c r="AH23" s="28"/>
      <c r="AI23" s="28"/>
      <c r="AJ23" s="457" t="s">
        <v>171</v>
      </c>
      <c r="AK23" s="459"/>
      <c r="AL23" s="112" t="s">
        <v>16</v>
      </c>
      <c r="AM23" s="456" t="s">
        <v>3</v>
      </c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28"/>
      <c r="AZ23" s="28"/>
      <c r="BA23" s="28"/>
      <c r="BB23" s="28"/>
    </row>
    <row r="24" spans="1:54" ht="14">
      <c r="C24" s="457" t="s">
        <v>183</v>
      </c>
      <c r="D24" s="458"/>
      <c r="E24" s="112" t="s">
        <v>16</v>
      </c>
      <c r="F24" s="382" t="s">
        <v>182</v>
      </c>
      <c r="P24" s="28"/>
      <c r="Q24" s="28"/>
      <c r="R24" s="28"/>
      <c r="T24" s="457" t="s">
        <v>187</v>
      </c>
      <c r="U24" s="458"/>
      <c r="V24" s="112" t="s">
        <v>16</v>
      </c>
      <c r="W24" s="382" t="s">
        <v>186</v>
      </c>
      <c r="X24" s="113"/>
      <c r="Y24" s="113"/>
      <c r="Z24" s="113"/>
      <c r="AA24" s="113"/>
      <c r="AB24" s="113"/>
      <c r="AC24" s="113"/>
      <c r="AD24" s="113"/>
      <c r="AE24" s="113"/>
      <c r="AJ24" s="457"/>
      <c r="AK24" s="459"/>
      <c r="AL24" s="28"/>
      <c r="AO24" s="28"/>
      <c r="AP24" s="28"/>
      <c r="AQ24" s="28"/>
      <c r="AR24" s="28"/>
      <c r="AS24" s="28"/>
      <c r="AT24" s="28"/>
      <c r="AU24" s="28"/>
    </row>
    <row r="25" spans="1:54" ht="14">
      <c r="C25" s="457"/>
      <c r="D25" s="458"/>
      <c r="E25" s="112"/>
      <c r="F25" s="113"/>
      <c r="G25" s="113"/>
      <c r="H25" s="113"/>
      <c r="I25" s="113"/>
      <c r="J25" s="113"/>
      <c r="K25" s="113"/>
      <c r="L25" s="113"/>
      <c r="M25" s="28"/>
      <c r="N25" s="28"/>
      <c r="O25" s="28"/>
      <c r="P25" s="28"/>
      <c r="Q25" s="28"/>
      <c r="R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54" ht="12.75" customHeight="1">
      <c r="C26" s="457"/>
      <c r="D26" s="458"/>
      <c r="E26" s="112"/>
      <c r="F26" s="113"/>
      <c r="G26" s="113"/>
      <c r="H26" s="113"/>
      <c r="I26" s="113"/>
      <c r="J26" s="113"/>
      <c r="K26" s="113"/>
      <c r="L26" s="113"/>
      <c r="M26" s="28"/>
      <c r="N26" s="28"/>
      <c r="O26" s="28"/>
      <c r="P26" s="28"/>
      <c r="Q26" s="28"/>
      <c r="R26" s="28"/>
    </row>
    <row r="27" spans="1:54" ht="14">
      <c r="C27" s="457"/>
      <c r="D27" s="458"/>
      <c r="E27" s="112"/>
      <c r="F27" s="113"/>
      <c r="G27" s="113"/>
      <c r="H27" s="113"/>
      <c r="I27" s="113"/>
      <c r="J27" s="113"/>
      <c r="K27" s="113"/>
      <c r="L27" s="113"/>
      <c r="M27" s="28"/>
      <c r="N27" s="28"/>
      <c r="O27" s="28"/>
      <c r="P27" s="28"/>
      <c r="Q27" s="28"/>
      <c r="R27" s="28"/>
    </row>
  </sheetData>
  <mergeCells count="47">
    <mergeCell ref="B1:BB1"/>
    <mergeCell ref="B2:BB2"/>
    <mergeCell ref="B3:BB3"/>
    <mergeCell ref="T19:U19"/>
    <mergeCell ref="AJ19:AK19"/>
    <mergeCell ref="AM19:AZ19"/>
    <mergeCell ref="AP10:AS10"/>
    <mergeCell ref="AG10:AJ10"/>
    <mergeCell ref="AK10:AO10"/>
    <mergeCell ref="AT10:AW10"/>
    <mergeCell ref="AC10:AF10"/>
    <mergeCell ref="T10:X10"/>
    <mergeCell ref="Y10:AB10"/>
    <mergeCell ref="AT16:BB16"/>
    <mergeCell ref="C10:G10"/>
    <mergeCell ref="B9:BB9"/>
    <mergeCell ref="C20:D20"/>
    <mergeCell ref="C21:D21"/>
    <mergeCell ref="AJ21:AK21"/>
    <mergeCell ref="AM21:AX21"/>
    <mergeCell ref="A18:BB18"/>
    <mergeCell ref="C19:D19"/>
    <mergeCell ref="F19:P19"/>
    <mergeCell ref="AJ20:AK20"/>
    <mergeCell ref="AM20:AZ20"/>
    <mergeCell ref="I5:BB5"/>
    <mergeCell ref="B4:BB4"/>
    <mergeCell ref="AX10:BB10"/>
    <mergeCell ref="B10:B12"/>
    <mergeCell ref="AB6:BB6"/>
    <mergeCell ref="AB7:BB7"/>
    <mergeCell ref="L10:O10"/>
    <mergeCell ref="P10:S10"/>
    <mergeCell ref="H10:K10"/>
    <mergeCell ref="C25:D25"/>
    <mergeCell ref="C26:D26"/>
    <mergeCell ref="C27:D27"/>
    <mergeCell ref="T23:U23"/>
    <mergeCell ref="T24:U24"/>
    <mergeCell ref="AM23:AX23"/>
    <mergeCell ref="T22:U22"/>
    <mergeCell ref="C23:D23"/>
    <mergeCell ref="C24:D24"/>
    <mergeCell ref="AJ23:AK23"/>
    <mergeCell ref="AJ24:AK24"/>
    <mergeCell ref="C22:D22"/>
    <mergeCell ref="AJ22:AK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Z12"/>
  <sheetViews>
    <sheetView topLeftCell="Q1" zoomScaleNormal="100" workbookViewId="0">
      <selection activeCell="AC2" sqref="AC2:AZ2"/>
    </sheetView>
  </sheetViews>
  <sheetFormatPr baseColWidth="10" defaultColWidth="8.83203125" defaultRowHeight="13"/>
  <cols>
    <col min="1" max="1" width="0.6640625" customWidth="1"/>
    <col min="2" max="2" width="6.83203125" customWidth="1"/>
    <col min="3" max="3" width="4.33203125" customWidth="1"/>
    <col min="4" max="4" width="4.1640625" customWidth="1"/>
    <col min="5" max="6" width="4.33203125" customWidth="1"/>
    <col min="7" max="7" width="4.1640625" customWidth="1"/>
    <col min="8" max="9" width="4.33203125" customWidth="1"/>
    <col min="10" max="10" width="5.5" customWidth="1"/>
    <col min="11" max="11" width="4.5" customWidth="1"/>
    <col min="12" max="13" width="4" customWidth="1"/>
    <col min="14" max="15" width="4.33203125" customWidth="1"/>
    <col min="16" max="16" width="4.1640625" customWidth="1"/>
    <col min="17" max="18" width="4.6640625" customWidth="1"/>
    <col min="19" max="19" width="4" customWidth="1"/>
    <col min="20" max="20" width="4.33203125" customWidth="1"/>
    <col min="21" max="21" width="5.1640625" customWidth="1"/>
    <col min="22" max="22" width="5.33203125" customWidth="1"/>
    <col min="23" max="23" width="5" customWidth="1"/>
    <col min="24" max="24" width="6.1640625" customWidth="1"/>
    <col min="25" max="25" width="4.1640625" customWidth="1"/>
    <col min="26" max="26" width="4.33203125" customWidth="1"/>
    <col min="27" max="27" width="4.6640625" customWidth="1"/>
    <col min="28" max="28" width="3.6640625" customWidth="1"/>
    <col min="29" max="29" width="9.33203125" customWidth="1"/>
    <col min="30" max="30" width="2.83203125" bestFit="1" customWidth="1"/>
    <col min="31" max="32" width="5.6640625" customWidth="1"/>
    <col min="33" max="33" width="3.5" customWidth="1"/>
    <col min="34" max="34" width="4.5" customWidth="1"/>
    <col min="35" max="35" width="5.6640625" customWidth="1"/>
    <col min="36" max="36" width="4.5" customWidth="1"/>
    <col min="37" max="37" width="5.6640625" customWidth="1"/>
    <col min="38" max="38" width="2.83203125" bestFit="1" customWidth="1"/>
    <col min="39" max="40" width="5.6640625" customWidth="1"/>
    <col min="41" max="42" width="2.83203125" bestFit="1" customWidth="1"/>
    <col min="43" max="43" width="5.1640625" customWidth="1"/>
    <col min="44" max="44" width="3.33203125" customWidth="1"/>
    <col min="45" max="45" width="3.1640625" customWidth="1"/>
    <col min="46" max="48" width="5.6640625" customWidth="1"/>
    <col min="50" max="50" width="3.83203125" customWidth="1"/>
  </cols>
  <sheetData>
    <row r="2" spans="2:52" ht="42" customHeight="1">
      <c r="B2" s="483" t="s">
        <v>75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C2" s="483" t="s">
        <v>75</v>
      </c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</row>
    <row r="3" spans="2:52" ht="54" customHeight="1">
      <c r="B3" s="494" t="s">
        <v>69</v>
      </c>
      <c r="C3" s="484" t="s">
        <v>6</v>
      </c>
      <c r="D3" s="486"/>
      <c r="E3" s="487"/>
      <c r="F3" s="484" t="s">
        <v>3</v>
      </c>
      <c r="G3" s="486"/>
      <c r="H3" s="487"/>
      <c r="I3" s="484" t="s">
        <v>140</v>
      </c>
      <c r="J3" s="486"/>
      <c r="K3" s="486"/>
      <c r="L3" s="486"/>
      <c r="M3" s="486"/>
      <c r="N3" s="487"/>
      <c r="O3" s="484" t="s">
        <v>5</v>
      </c>
      <c r="P3" s="486"/>
      <c r="Q3" s="487"/>
      <c r="R3" s="484" t="s">
        <v>4</v>
      </c>
      <c r="S3" s="486"/>
      <c r="T3" s="487"/>
      <c r="U3" s="499" t="s">
        <v>141</v>
      </c>
      <c r="V3" s="500"/>
      <c r="W3" s="484" t="s">
        <v>70</v>
      </c>
      <c r="X3" s="490" t="s">
        <v>19</v>
      </c>
      <c r="Y3" s="484" t="s">
        <v>71</v>
      </c>
      <c r="Z3" s="486"/>
      <c r="AA3" s="492"/>
      <c r="AC3" s="494" t="s">
        <v>69</v>
      </c>
      <c r="AD3" s="484" t="s">
        <v>6</v>
      </c>
      <c r="AE3" s="486"/>
      <c r="AF3" s="487"/>
      <c r="AG3" s="484" t="s">
        <v>3</v>
      </c>
      <c r="AH3" s="486"/>
      <c r="AI3" s="487"/>
      <c r="AJ3" s="484" t="s">
        <v>140</v>
      </c>
      <c r="AK3" s="486"/>
      <c r="AL3" s="486"/>
      <c r="AM3" s="486"/>
      <c r="AN3" s="486"/>
      <c r="AO3" s="487"/>
      <c r="AP3" s="484" t="s">
        <v>5</v>
      </c>
      <c r="AQ3" s="486"/>
      <c r="AR3" s="487"/>
      <c r="AS3" s="484" t="s">
        <v>4</v>
      </c>
      <c r="AT3" s="486"/>
      <c r="AU3" s="487"/>
      <c r="AV3" s="484" t="s">
        <v>70</v>
      </c>
      <c r="AW3" s="490" t="s">
        <v>19</v>
      </c>
      <c r="AX3" s="484" t="s">
        <v>71</v>
      </c>
      <c r="AY3" s="486"/>
      <c r="AZ3" s="492"/>
    </row>
    <row r="4" spans="2:52" ht="88.75" customHeight="1">
      <c r="B4" s="495"/>
      <c r="C4" s="485"/>
      <c r="D4" s="488"/>
      <c r="E4" s="489"/>
      <c r="F4" s="485"/>
      <c r="G4" s="488"/>
      <c r="H4" s="489"/>
      <c r="I4" s="503" t="s">
        <v>73</v>
      </c>
      <c r="J4" s="503"/>
      <c r="K4" s="503"/>
      <c r="L4" s="496" t="s">
        <v>7</v>
      </c>
      <c r="M4" s="497"/>
      <c r="N4" s="498"/>
      <c r="O4" s="485"/>
      <c r="P4" s="488"/>
      <c r="Q4" s="489"/>
      <c r="R4" s="485"/>
      <c r="S4" s="488"/>
      <c r="T4" s="489"/>
      <c r="U4" s="501"/>
      <c r="V4" s="502"/>
      <c r="W4" s="485"/>
      <c r="X4" s="491"/>
      <c r="Y4" s="485"/>
      <c r="Z4" s="488"/>
      <c r="AA4" s="493"/>
      <c r="AC4" s="495"/>
      <c r="AD4" s="485"/>
      <c r="AE4" s="488"/>
      <c r="AF4" s="489"/>
      <c r="AG4" s="485"/>
      <c r="AH4" s="488"/>
      <c r="AI4" s="489"/>
      <c r="AJ4" s="503" t="s">
        <v>73</v>
      </c>
      <c r="AK4" s="503"/>
      <c r="AL4" s="503"/>
      <c r="AM4" s="496" t="s">
        <v>188</v>
      </c>
      <c r="AN4" s="497"/>
      <c r="AO4" s="498"/>
      <c r="AP4" s="485"/>
      <c r="AQ4" s="488"/>
      <c r="AR4" s="489"/>
      <c r="AS4" s="485"/>
      <c r="AT4" s="488"/>
      <c r="AU4" s="489"/>
      <c r="AV4" s="485"/>
      <c r="AW4" s="491"/>
      <c r="AX4" s="485"/>
      <c r="AY4" s="488"/>
      <c r="AZ4" s="493"/>
    </row>
    <row r="5" spans="2:52" ht="53.25" customHeight="1">
      <c r="B5" s="43"/>
      <c r="C5" s="45" t="s">
        <v>137</v>
      </c>
      <c r="D5" s="115" t="s">
        <v>138</v>
      </c>
      <c r="E5" s="45" t="s">
        <v>139</v>
      </c>
      <c r="F5" s="45" t="s">
        <v>137</v>
      </c>
      <c r="G5" s="115" t="s">
        <v>138</v>
      </c>
      <c r="H5" s="45" t="s">
        <v>139</v>
      </c>
      <c r="I5" s="45" t="s">
        <v>137</v>
      </c>
      <c r="J5" s="115" t="s">
        <v>138</v>
      </c>
      <c r="K5" s="45" t="s">
        <v>139</v>
      </c>
      <c r="L5" s="45" t="s">
        <v>137</v>
      </c>
      <c r="M5" s="115" t="s">
        <v>138</v>
      </c>
      <c r="N5" s="45" t="s">
        <v>139</v>
      </c>
      <c r="O5" s="45" t="s">
        <v>137</v>
      </c>
      <c r="P5" s="115" t="s">
        <v>138</v>
      </c>
      <c r="Q5" s="45" t="s">
        <v>139</v>
      </c>
      <c r="R5" s="45" t="s">
        <v>137</v>
      </c>
      <c r="S5" s="115" t="s">
        <v>138</v>
      </c>
      <c r="T5" s="45" t="s">
        <v>139</v>
      </c>
      <c r="U5" s="216" t="s">
        <v>138</v>
      </c>
      <c r="V5" s="216" t="s">
        <v>139</v>
      </c>
      <c r="W5" s="45" t="s">
        <v>137</v>
      </c>
      <c r="X5" s="45" t="s">
        <v>137</v>
      </c>
      <c r="Y5" s="45" t="s">
        <v>137</v>
      </c>
      <c r="Z5" s="45" t="s">
        <v>138</v>
      </c>
      <c r="AA5" s="45" t="s">
        <v>139</v>
      </c>
      <c r="AC5" s="43"/>
      <c r="AD5" s="45" t="s">
        <v>137</v>
      </c>
      <c r="AE5" s="115" t="s">
        <v>138</v>
      </c>
      <c r="AF5" s="45" t="s">
        <v>139</v>
      </c>
      <c r="AG5" s="45" t="s">
        <v>137</v>
      </c>
      <c r="AH5" s="115" t="s">
        <v>138</v>
      </c>
      <c r="AI5" s="45" t="s">
        <v>139</v>
      </c>
      <c r="AJ5" s="45" t="s">
        <v>137</v>
      </c>
      <c r="AK5" s="115" t="s">
        <v>138</v>
      </c>
      <c r="AL5" s="45" t="s">
        <v>139</v>
      </c>
      <c r="AM5" s="45" t="s">
        <v>137</v>
      </c>
      <c r="AN5" s="115" t="s">
        <v>138</v>
      </c>
      <c r="AO5" s="45" t="s">
        <v>139</v>
      </c>
      <c r="AP5" s="45" t="s">
        <v>137</v>
      </c>
      <c r="AQ5" s="115" t="s">
        <v>138</v>
      </c>
      <c r="AR5" s="45" t="s">
        <v>139</v>
      </c>
      <c r="AS5" s="45" t="s">
        <v>137</v>
      </c>
      <c r="AT5" s="115" t="s">
        <v>138</v>
      </c>
      <c r="AU5" s="45" t="s">
        <v>139</v>
      </c>
      <c r="AV5" s="45" t="s">
        <v>137</v>
      </c>
      <c r="AW5" s="45" t="s">
        <v>137</v>
      </c>
      <c r="AX5" s="45" t="s">
        <v>137</v>
      </c>
      <c r="AY5" s="45" t="s">
        <v>138</v>
      </c>
      <c r="AZ5" s="45" t="s">
        <v>139</v>
      </c>
    </row>
    <row r="6" spans="2:52" ht="14.5" customHeight="1">
      <c r="B6" s="43"/>
      <c r="C6" s="45"/>
      <c r="D6" s="115"/>
      <c r="E6" s="45"/>
      <c r="F6" s="45"/>
      <c r="G6" s="115"/>
      <c r="H6" s="45"/>
      <c r="I6" s="45"/>
      <c r="J6" s="115"/>
      <c r="K6" s="45"/>
      <c r="L6" s="45"/>
      <c r="M6" s="115"/>
      <c r="N6" s="45"/>
      <c r="O6" s="45"/>
      <c r="P6" s="115"/>
      <c r="Q6" s="45"/>
      <c r="R6" s="45"/>
      <c r="S6" s="115"/>
      <c r="T6" s="45"/>
      <c r="U6" s="216"/>
      <c r="V6" s="216"/>
      <c r="W6" s="45"/>
      <c r="X6" s="45"/>
      <c r="Y6" s="45"/>
      <c r="Z6" s="45"/>
      <c r="AA6" s="45"/>
      <c r="AC6" s="43" t="s">
        <v>10</v>
      </c>
      <c r="AD6" s="43">
        <f t="shared" ref="AD6:AD8" si="0">AE6/36</f>
        <v>38</v>
      </c>
      <c r="AE6" s="384">
        <v>1368</v>
      </c>
      <c r="AF6" s="385">
        <f>AE6/24</f>
        <v>57</v>
      </c>
      <c r="AG6" s="385">
        <v>2</v>
      </c>
      <c r="AH6" s="384">
        <v>72</v>
      </c>
      <c r="AI6" s="385">
        <v>3</v>
      </c>
      <c r="AJ6" s="385"/>
      <c r="AK6" s="384"/>
      <c r="AL6" s="385"/>
      <c r="AM6" s="385"/>
      <c r="AN6" s="384"/>
      <c r="AO6" s="385"/>
      <c r="AP6" s="385"/>
      <c r="AQ6" s="384"/>
      <c r="AR6" s="45"/>
      <c r="AS6" s="385"/>
      <c r="AT6" s="384"/>
      <c r="AU6" s="45"/>
      <c r="AV6" s="43">
        <v>1</v>
      </c>
      <c r="AW6" s="43">
        <v>11</v>
      </c>
      <c r="AX6" s="43">
        <f>SUM(AD6,AG6,AJ6,AM6,AP6,AS6,AV6,AW6)</f>
        <v>52</v>
      </c>
      <c r="AY6" s="43">
        <f>SUM(AT6,AQ6,AN6,AK6,AH6,AE6)</f>
        <v>1440</v>
      </c>
      <c r="AZ6" s="43">
        <f>AF6+AI6+AL6+AO6+AU6</f>
        <v>60</v>
      </c>
    </row>
    <row r="7" spans="2:52">
      <c r="B7" s="43" t="s">
        <v>10</v>
      </c>
      <c r="C7" s="261">
        <v>38.299999999999997</v>
      </c>
      <c r="D7" s="262">
        <v>1380</v>
      </c>
      <c r="E7" s="262">
        <f>D7/30</f>
        <v>46</v>
      </c>
      <c r="F7" s="262">
        <v>1.7</v>
      </c>
      <c r="G7" s="262">
        <v>60</v>
      </c>
      <c r="H7" s="261">
        <f>G7/30</f>
        <v>2</v>
      </c>
      <c r="I7" s="261"/>
      <c r="J7" s="261"/>
      <c r="K7" s="263">
        <f t="shared" ref="K7:K10" si="1">J7/30</f>
        <v>0</v>
      </c>
      <c r="L7" s="261"/>
      <c r="M7" s="261"/>
      <c r="N7" s="261"/>
      <c r="O7" s="261"/>
      <c r="P7" s="261"/>
      <c r="Q7" s="261"/>
      <c r="R7" s="261"/>
      <c r="S7" s="261"/>
      <c r="T7" s="261"/>
      <c r="U7" s="261">
        <v>360</v>
      </c>
      <c r="V7" s="261">
        <v>12</v>
      </c>
      <c r="W7" s="261">
        <v>1</v>
      </c>
      <c r="X7" s="261">
        <v>11</v>
      </c>
      <c r="Y7" s="261">
        <f>C7+F7+I7+L7+O7+R7+W7+X7</f>
        <v>52</v>
      </c>
      <c r="Z7" s="261">
        <f>D7+G7+J7+M7+P7+S7+U7</f>
        <v>1800</v>
      </c>
      <c r="AA7" s="261">
        <f>E7+H7+K7+N7+Q7+T7+V7</f>
        <v>60</v>
      </c>
      <c r="AC7" s="43" t="s">
        <v>13</v>
      </c>
      <c r="AD7" s="43">
        <f t="shared" si="0"/>
        <v>18</v>
      </c>
      <c r="AE7" s="384">
        <v>648</v>
      </c>
      <c r="AF7" s="385">
        <f t="shared" ref="AF7:AF9" si="2">AE7/24</f>
        <v>27</v>
      </c>
      <c r="AG7" s="385">
        <f>AH7/36</f>
        <v>1.3333333333333333</v>
      </c>
      <c r="AH7" s="384">
        <v>48</v>
      </c>
      <c r="AI7" s="43">
        <f>AH7/24</f>
        <v>2</v>
      </c>
      <c r="AJ7" s="43">
        <f t="shared" ref="AJ7:AJ8" si="3">AK7/36</f>
        <v>12</v>
      </c>
      <c r="AK7" s="386">
        <v>432</v>
      </c>
      <c r="AL7" s="43">
        <f t="shared" ref="AL7:AL8" si="4">AK7/24</f>
        <v>18</v>
      </c>
      <c r="AM7" s="43">
        <f t="shared" ref="AM7:AM8" si="5">AN7/36</f>
        <v>8</v>
      </c>
      <c r="AN7" s="386">
        <v>288</v>
      </c>
      <c r="AO7" s="43">
        <f>AN7/24</f>
        <v>12</v>
      </c>
      <c r="AP7" s="43"/>
      <c r="AQ7" s="386"/>
      <c r="AR7" s="43"/>
      <c r="AS7" s="43">
        <f>AT7/36</f>
        <v>0.66666666666666663</v>
      </c>
      <c r="AT7" s="386">
        <v>24</v>
      </c>
      <c r="AU7" s="43">
        <v>1</v>
      </c>
      <c r="AV7" s="43">
        <v>1</v>
      </c>
      <c r="AW7" s="43">
        <v>11</v>
      </c>
      <c r="AX7" s="43">
        <f t="shared" ref="AX7:AX9" si="6">SUM(AD7,AG7,AJ7,AM7,AP7,AS7,AV7,AW7)</f>
        <v>51.999999999999993</v>
      </c>
      <c r="AY7" s="43">
        <f t="shared" ref="AY7:AY9" si="7">SUM(AT7,AQ7,AN7,AK7,AH7,AE7)</f>
        <v>1440</v>
      </c>
      <c r="AZ7" s="43">
        <f>AF7+AI7+AL7+AO7+AU7</f>
        <v>60</v>
      </c>
    </row>
    <row r="8" spans="2:52">
      <c r="B8" s="43" t="s">
        <v>13</v>
      </c>
      <c r="C8" s="261">
        <v>22.5</v>
      </c>
      <c r="D8" s="262">
        <f t="shared" ref="D8:D10" si="8">C8*36</f>
        <v>810</v>
      </c>
      <c r="E8" s="262">
        <f t="shared" ref="E8:E10" si="9">D8/30</f>
        <v>27</v>
      </c>
      <c r="F8" s="262"/>
      <c r="G8" s="262"/>
      <c r="H8" s="261">
        <f t="shared" ref="H8:H10" si="10">G8/30</f>
        <v>0</v>
      </c>
      <c r="I8" s="261">
        <v>17.5</v>
      </c>
      <c r="J8" s="261">
        <v>636</v>
      </c>
      <c r="K8" s="263">
        <f t="shared" si="1"/>
        <v>21.2</v>
      </c>
      <c r="L8" s="261"/>
      <c r="M8" s="261"/>
      <c r="N8" s="261"/>
      <c r="O8" s="261"/>
      <c r="P8" s="261"/>
      <c r="Q8" s="261"/>
      <c r="R8" s="261"/>
      <c r="S8" s="261">
        <v>30</v>
      </c>
      <c r="T8" s="261">
        <f>S8/30</f>
        <v>1</v>
      </c>
      <c r="U8" s="261">
        <v>360</v>
      </c>
      <c r="V8" s="261">
        <v>12</v>
      </c>
      <c r="W8" s="261">
        <v>1</v>
      </c>
      <c r="X8" s="261">
        <v>11</v>
      </c>
      <c r="Y8" s="261">
        <f>C8+F8+I8+L8+O8+R8+W8+X8</f>
        <v>52</v>
      </c>
      <c r="Z8" s="261">
        <f>D8+G8+J8+M8+P8+S8+U8</f>
        <v>1836</v>
      </c>
      <c r="AA8" s="261">
        <f>E8+H8+K8+N8+Q8+T8+V8</f>
        <v>61.2</v>
      </c>
      <c r="AC8" s="43" t="s">
        <v>14</v>
      </c>
      <c r="AD8" s="43">
        <f t="shared" si="0"/>
        <v>18</v>
      </c>
      <c r="AE8" s="384">
        <v>648</v>
      </c>
      <c r="AF8" s="385">
        <f t="shared" si="2"/>
        <v>27</v>
      </c>
      <c r="AG8" s="385">
        <f>AH8/36</f>
        <v>1.3333333333333333</v>
      </c>
      <c r="AH8" s="384">
        <v>48</v>
      </c>
      <c r="AI8" s="43">
        <f>AH8/24</f>
        <v>2</v>
      </c>
      <c r="AJ8" s="43">
        <f t="shared" si="3"/>
        <v>10</v>
      </c>
      <c r="AK8" s="386">
        <v>360</v>
      </c>
      <c r="AL8" s="43">
        <f t="shared" si="4"/>
        <v>15</v>
      </c>
      <c r="AM8" s="43">
        <f t="shared" si="5"/>
        <v>10</v>
      </c>
      <c r="AN8" s="386">
        <v>360</v>
      </c>
      <c r="AO8" s="43">
        <f>AN8/24</f>
        <v>15</v>
      </c>
      <c r="AP8" s="43"/>
      <c r="AQ8" s="386"/>
      <c r="AR8" s="43"/>
      <c r="AS8" s="43">
        <f>AT8/36</f>
        <v>0.66666666666666663</v>
      </c>
      <c r="AT8" s="386">
        <v>24</v>
      </c>
      <c r="AU8" s="43">
        <f>AT8/24</f>
        <v>1</v>
      </c>
      <c r="AV8" s="43">
        <v>1</v>
      </c>
      <c r="AW8" s="43">
        <v>11</v>
      </c>
      <c r="AX8" s="43">
        <f t="shared" si="6"/>
        <v>51.999999999999993</v>
      </c>
      <c r="AY8" s="43">
        <f t="shared" si="7"/>
        <v>1440</v>
      </c>
      <c r="AZ8" s="43">
        <f>AF8+AI8+AL8+AO8+AU8</f>
        <v>60</v>
      </c>
    </row>
    <row r="9" spans="2:52">
      <c r="B9" s="43" t="s">
        <v>14</v>
      </c>
      <c r="C9" s="261">
        <v>15</v>
      </c>
      <c r="D9" s="262">
        <f t="shared" si="8"/>
        <v>540</v>
      </c>
      <c r="E9" s="262">
        <f t="shared" si="9"/>
        <v>18</v>
      </c>
      <c r="F9" s="262">
        <v>1.7</v>
      </c>
      <c r="G9" s="262">
        <v>60</v>
      </c>
      <c r="H9" s="261">
        <f t="shared" si="10"/>
        <v>2</v>
      </c>
      <c r="I9" s="261">
        <v>22.5</v>
      </c>
      <c r="J9" s="261">
        <v>810</v>
      </c>
      <c r="K9" s="263">
        <f t="shared" si="1"/>
        <v>27</v>
      </c>
      <c r="L9" s="261"/>
      <c r="M9" s="261"/>
      <c r="N9" s="261"/>
      <c r="O9" s="261"/>
      <c r="P9" s="261"/>
      <c r="Q9" s="261"/>
      <c r="R9" s="261">
        <v>0.8</v>
      </c>
      <c r="S9" s="261">
        <v>30</v>
      </c>
      <c r="T9" s="261">
        <f>S9/30</f>
        <v>1</v>
      </c>
      <c r="U9" s="261">
        <v>360</v>
      </c>
      <c r="V9" s="261">
        <v>12</v>
      </c>
      <c r="W9" s="261">
        <v>1</v>
      </c>
      <c r="X9" s="261">
        <v>11</v>
      </c>
      <c r="Y9" s="261">
        <f>C9+F9+I9+L9+O9+R9+W9+X9</f>
        <v>52</v>
      </c>
      <c r="Z9" s="261">
        <f t="shared" ref="Z9:Z10" si="11">D9+G9+J9+M9+P9+S9+U9</f>
        <v>1800</v>
      </c>
      <c r="AA9" s="261">
        <f>E9+H9+K9+N9+Q9+T9+V9</f>
        <v>60</v>
      </c>
      <c r="AC9" s="43" t="s">
        <v>116</v>
      </c>
      <c r="AD9" s="43">
        <f>AE9/36</f>
        <v>18</v>
      </c>
      <c r="AE9" s="384">
        <v>648</v>
      </c>
      <c r="AF9" s="385">
        <f t="shared" si="2"/>
        <v>27</v>
      </c>
      <c r="AG9" s="385">
        <v>0</v>
      </c>
      <c r="AH9" s="384">
        <v>0</v>
      </c>
      <c r="AI9" s="43">
        <f>AH9/24</f>
        <v>0</v>
      </c>
      <c r="AJ9" s="43">
        <f>AK9/36</f>
        <v>8</v>
      </c>
      <c r="AK9" s="386">
        <v>288</v>
      </c>
      <c r="AL9" s="43">
        <f>AK9/24</f>
        <v>12</v>
      </c>
      <c r="AM9" s="43">
        <f>AN9/36</f>
        <v>6</v>
      </c>
      <c r="AN9" s="386">
        <v>216</v>
      </c>
      <c r="AO9" s="43">
        <f>AN9/24</f>
        <v>9</v>
      </c>
      <c r="AP9" s="43">
        <f>216/36</f>
        <v>6</v>
      </c>
      <c r="AQ9" s="386">
        <v>216</v>
      </c>
      <c r="AR9" s="43">
        <f>AQ9/24</f>
        <v>9</v>
      </c>
      <c r="AS9" s="43">
        <f>AT9/36</f>
        <v>2</v>
      </c>
      <c r="AT9" s="386">
        <v>72</v>
      </c>
      <c r="AU9" s="43">
        <f>AT9/24</f>
        <v>3</v>
      </c>
      <c r="AV9" s="43">
        <v>1</v>
      </c>
      <c r="AW9" s="43">
        <v>2</v>
      </c>
      <c r="AX9" s="43">
        <f t="shared" si="6"/>
        <v>43</v>
      </c>
      <c r="AY9" s="43">
        <f t="shared" si="7"/>
        <v>1440</v>
      </c>
      <c r="AZ9" s="43">
        <f>AF9+AI9+AL9+AO9+AU9+AR9</f>
        <v>60</v>
      </c>
    </row>
    <row r="10" spans="2:52">
      <c r="B10" s="43" t="s">
        <v>116</v>
      </c>
      <c r="C10" s="261">
        <v>15</v>
      </c>
      <c r="D10" s="262">
        <f t="shared" si="8"/>
        <v>540</v>
      </c>
      <c r="E10" s="262">
        <f t="shared" si="9"/>
        <v>18</v>
      </c>
      <c r="F10" s="262">
        <v>0.8</v>
      </c>
      <c r="G10" s="262">
        <v>30</v>
      </c>
      <c r="H10" s="261">
        <f t="shared" si="10"/>
        <v>1</v>
      </c>
      <c r="I10" s="261">
        <v>11.7</v>
      </c>
      <c r="J10" s="261">
        <v>420</v>
      </c>
      <c r="K10" s="263">
        <f t="shared" si="1"/>
        <v>14</v>
      </c>
      <c r="L10" s="261">
        <v>5</v>
      </c>
      <c r="M10" s="261">
        <v>180</v>
      </c>
      <c r="N10" s="261">
        <f>M10/30</f>
        <v>6</v>
      </c>
      <c r="O10" s="261">
        <v>5</v>
      </c>
      <c r="P10" s="261">
        <v>180</v>
      </c>
      <c r="Q10" s="261">
        <f>P10/30</f>
        <v>6</v>
      </c>
      <c r="R10" s="261">
        <v>2.5</v>
      </c>
      <c r="S10" s="261">
        <v>90</v>
      </c>
      <c r="T10" s="261">
        <f t="shared" ref="T10:T11" si="12">S10/30</f>
        <v>3</v>
      </c>
      <c r="U10" s="261">
        <v>360</v>
      </c>
      <c r="V10" s="261">
        <v>12</v>
      </c>
      <c r="W10" s="261">
        <v>1</v>
      </c>
      <c r="X10" s="261">
        <v>2</v>
      </c>
      <c r="Y10" s="261">
        <f>C10+F10+I10+L10+O10+R10+W10+X10</f>
        <v>43</v>
      </c>
      <c r="Z10" s="261">
        <f t="shared" si="11"/>
        <v>1800</v>
      </c>
      <c r="AA10" s="261">
        <f>E10+H10+K10+N10+Q10+T10+V10</f>
        <v>60</v>
      </c>
      <c r="AC10" s="44" t="s">
        <v>72</v>
      </c>
      <c r="AD10" s="44">
        <f>SUM(AD7:AD9)</f>
        <v>54</v>
      </c>
      <c r="AE10" s="387">
        <f>SUM(AE7:AE9)</f>
        <v>1944</v>
      </c>
      <c r="AF10" s="44">
        <f t="shared" ref="AF10:AU10" si="13">SUM(AF7:AF9)</f>
        <v>81</v>
      </c>
      <c r="AG10" s="388">
        <f t="shared" si="13"/>
        <v>2.6666666666666665</v>
      </c>
      <c r="AH10" s="387">
        <f t="shared" si="13"/>
        <v>96</v>
      </c>
      <c r="AI10" s="388">
        <f t="shared" si="13"/>
        <v>4</v>
      </c>
      <c r="AJ10" s="44">
        <f t="shared" si="13"/>
        <v>30</v>
      </c>
      <c r="AK10" s="387">
        <f t="shared" si="13"/>
        <v>1080</v>
      </c>
      <c r="AL10" s="44">
        <f t="shared" si="13"/>
        <v>45</v>
      </c>
      <c r="AM10" s="388">
        <f t="shared" si="13"/>
        <v>24</v>
      </c>
      <c r="AN10" s="387">
        <f t="shared" si="13"/>
        <v>864</v>
      </c>
      <c r="AO10" s="388">
        <f t="shared" si="13"/>
        <v>36</v>
      </c>
      <c r="AP10" s="44">
        <f t="shared" ref="AP10:AR10" si="14">SUM(AP7:AP9)</f>
        <v>6</v>
      </c>
      <c r="AQ10" s="387">
        <f t="shared" si="14"/>
        <v>216</v>
      </c>
      <c r="AR10" s="44">
        <f t="shared" si="14"/>
        <v>9</v>
      </c>
      <c r="AS10" s="44">
        <f t="shared" si="13"/>
        <v>3.333333333333333</v>
      </c>
      <c r="AT10" s="387">
        <f t="shared" si="13"/>
        <v>120</v>
      </c>
      <c r="AU10" s="44">
        <f t="shared" si="13"/>
        <v>5</v>
      </c>
      <c r="AV10" s="44">
        <f>SUM(AV7:AV9)</f>
        <v>3</v>
      </c>
      <c r="AW10" s="44">
        <f>SUM(AW7:AW9)</f>
        <v>24</v>
      </c>
      <c r="AX10" s="44">
        <f>SUM(AX7:AX9)</f>
        <v>147</v>
      </c>
      <c r="AY10" s="44">
        <f>SUM(AY7:AY9)</f>
        <v>4320</v>
      </c>
      <c r="AZ10" s="44">
        <f>SUM(AZ7:AZ9)</f>
        <v>180</v>
      </c>
    </row>
    <row r="11" spans="2:52">
      <c r="B11" s="44" t="s">
        <v>72</v>
      </c>
      <c r="C11" s="263">
        <f>SUM(C7:C10)</f>
        <v>90.8</v>
      </c>
      <c r="D11" s="263">
        <f t="shared" ref="D11:AA11" si="15">SUM(D7:D10)</f>
        <v>3270</v>
      </c>
      <c r="E11" s="263">
        <f t="shared" si="15"/>
        <v>109</v>
      </c>
      <c r="F11" s="263">
        <f t="shared" si="15"/>
        <v>4.2</v>
      </c>
      <c r="G11" s="263">
        <f t="shared" si="15"/>
        <v>150</v>
      </c>
      <c r="H11" s="263">
        <f t="shared" si="15"/>
        <v>5</v>
      </c>
      <c r="I11" s="263">
        <f>I7+I8+I9+I10</f>
        <v>51.7</v>
      </c>
      <c r="J11" s="263">
        <f>J7+J8+J9+J10</f>
        <v>1866</v>
      </c>
      <c r="K11" s="263">
        <f>J11/30</f>
        <v>62.2</v>
      </c>
      <c r="L11" s="263">
        <f t="shared" si="15"/>
        <v>5</v>
      </c>
      <c r="M11" s="263">
        <f t="shared" si="15"/>
        <v>180</v>
      </c>
      <c r="N11" s="263">
        <f t="shared" si="15"/>
        <v>6</v>
      </c>
      <c r="O11" s="263">
        <f t="shared" si="15"/>
        <v>5</v>
      </c>
      <c r="P11" s="263">
        <f t="shared" si="15"/>
        <v>180</v>
      </c>
      <c r="Q11" s="263">
        <f t="shared" si="15"/>
        <v>6</v>
      </c>
      <c r="R11" s="263">
        <v>3.3</v>
      </c>
      <c r="S11" s="263">
        <f t="shared" si="15"/>
        <v>150</v>
      </c>
      <c r="T11" s="261">
        <f t="shared" si="12"/>
        <v>5</v>
      </c>
      <c r="U11" s="263">
        <f t="shared" si="15"/>
        <v>1440</v>
      </c>
      <c r="V11" s="263">
        <f t="shared" si="15"/>
        <v>48</v>
      </c>
      <c r="W11" s="263">
        <f t="shared" si="15"/>
        <v>4</v>
      </c>
      <c r="X11" s="263">
        <f t="shared" si="15"/>
        <v>35</v>
      </c>
      <c r="Y11" s="263">
        <f t="shared" si="15"/>
        <v>199</v>
      </c>
      <c r="Z11" s="263">
        <f t="shared" si="15"/>
        <v>7236</v>
      </c>
      <c r="AA11" s="263">
        <f t="shared" si="15"/>
        <v>241.2</v>
      </c>
    </row>
    <row r="12" spans="2:52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</sheetData>
  <mergeCells count="25">
    <mergeCell ref="AC2:AZ2"/>
    <mergeCell ref="AC3:AC4"/>
    <mergeCell ref="AD3:AF4"/>
    <mergeCell ref="AG3:AI4"/>
    <mergeCell ref="AJ3:AO3"/>
    <mergeCell ref="AS3:AU4"/>
    <mergeCell ref="AV3:AV4"/>
    <mergeCell ref="AW3:AW4"/>
    <mergeCell ref="AX3:AZ4"/>
    <mergeCell ref="AJ4:AL4"/>
    <mergeCell ref="AM4:AO4"/>
    <mergeCell ref="AP3:AR4"/>
    <mergeCell ref="B2:AA2"/>
    <mergeCell ref="W3:W4"/>
    <mergeCell ref="R3:T4"/>
    <mergeCell ref="X3:X4"/>
    <mergeCell ref="Y3:AA4"/>
    <mergeCell ref="B3:B4"/>
    <mergeCell ref="C3:E4"/>
    <mergeCell ref="L4:N4"/>
    <mergeCell ref="U3:V4"/>
    <mergeCell ref="I3:N3"/>
    <mergeCell ref="I4:K4"/>
    <mergeCell ref="O3:Q4"/>
    <mergeCell ref="F3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ТЭУ по кредитной рус (24ч)</vt:lpstr>
      <vt:lpstr>график </vt:lpstr>
      <vt:lpstr>сводные данные</vt:lpstr>
      <vt:lpstr>'график '!Область_печати</vt:lpstr>
      <vt:lpstr>'ТЭУ по кредитной рус (24ч)'!Область_печати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Microsoft Office User</cp:lastModifiedBy>
  <cp:lastPrinted>2021-08-19T06:27:57Z</cp:lastPrinted>
  <dcterms:created xsi:type="dcterms:W3CDTF">2007-09-17T05:37:34Z</dcterms:created>
  <dcterms:modified xsi:type="dcterms:W3CDTF">2022-12-27T14:23:51Z</dcterms:modified>
</cp:coreProperties>
</file>